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devg.sharepoint.com/ProjectDocuments/Butler Corridor Project_R.18012.00 R.18081.00/BUILD APPLICATION 2018/APPLICATION DRAFTS/FINANCIAL INFORMATION/"/>
    </mc:Choice>
  </mc:AlternateContent>
  <bookViews>
    <workbookView xWindow="0" yWindow="0" windowWidth="19200" windowHeight="6950"/>
  </bookViews>
  <sheets>
    <sheet name="BUILD Project Cost Est" sheetId="3" r:id="rId1"/>
    <sheet name="Balls Bend" sheetId="1" r:id="rId2"/>
    <sheet name="Haine School" sheetId="2" r:id="rId3"/>
    <sheet name="Budget Info Form SF424C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  <c r="B10" i="5"/>
  <c r="G39" i="3"/>
  <c r="G93" i="3"/>
  <c r="G38" i="3" l="1"/>
  <c r="G92" i="3" l="1"/>
  <c r="B11" i="5"/>
  <c r="B9" i="5"/>
  <c r="B8" i="5"/>
  <c r="B7" i="5"/>
  <c r="B6" i="5"/>
  <c r="B5" i="5"/>
  <c r="E38" i="3" l="1"/>
  <c r="E94" i="3" l="1"/>
  <c r="E93" i="3"/>
  <c r="E65" i="3"/>
  <c r="E70" i="3"/>
  <c r="E90" i="3"/>
  <c r="E89" i="3"/>
  <c r="E88" i="3"/>
  <c r="E87" i="3"/>
  <c r="E86" i="3"/>
  <c r="E85" i="3"/>
  <c r="E84" i="3"/>
  <c r="E83" i="3"/>
  <c r="E82" i="3"/>
  <c r="E75" i="3"/>
  <c r="E76" i="3"/>
  <c r="E77" i="3"/>
  <c r="E78" i="3"/>
  <c r="E79" i="3"/>
  <c r="E74" i="3"/>
  <c r="E71" i="3"/>
  <c r="E72" i="3" s="1"/>
  <c r="E66" i="3"/>
  <c r="E67" i="3"/>
  <c r="E55" i="3"/>
  <c r="E56" i="3"/>
  <c r="E57" i="3"/>
  <c r="E58" i="3"/>
  <c r="E59" i="3"/>
  <c r="E60" i="3"/>
  <c r="E61" i="3"/>
  <c r="E62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41" i="3"/>
  <c r="E91" i="3" l="1"/>
  <c r="E80" i="3"/>
  <c r="E68" i="3"/>
  <c r="E63" i="3"/>
  <c r="E29" i="3"/>
  <c r="E22" i="3"/>
  <c r="E13" i="3"/>
  <c r="E6" i="3"/>
  <c r="E31" i="3" l="1"/>
  <c r="E34" i="3"/>
  <c r="E33" i="3"/>
  <c r="E32" i="3"/>
  <c r="E35" i="3" l="1"/>
  <c r="G4" i="3" l="1"/>
  <c r="E97" i="3"/>
</calcChain>
</file>

<file path=xl/sharedStrings.xml><?xml version="1.0" encoding="utf-8"?>
<sst xmlns="http://schemas.openxmlformats.org/spreadsheetml/2006/main" count="345" uniqueCount="132">
  <si>
    <t>UNIT</t>
  </si>
  <si>
    <t>UNIT COST</t>
  </si>
  <si>
    <t>QUANTITY</t>
  </si>
  <si>
    <t>COST</t>
  </si>
  <si>
    <t>ROADWAY</t>
  </si>
  <si>
    <t>LS</t>
  </si>
  <si>
    <t>CY</t>
  </si>
  <si>
    <t>SY</t>
  </si>
  <si>
    <t>Bituminous Tack Coat</t>
  </si>
  <si>
    <t>GAL</t>
  </si>
  <si>
    <t>CLEARING AND GRUBBING</t>
  </si>
  <si>
    <t>DEMOLITION</t>
  </si>
  <si>
    <t>CLASS 1 EXCAVATION</t>
  </si>
  <si>
    <t>SELECTED BORROW 206 ROCK</t>
  </si>
  <si>
    <t>SUBBASE 8" DEPTH (NO. 2A)</t>
  </si>
  <si>
    <t>BITUMINOUS TACK COAT</t>
  </si>
  <si>
    <t>18" THERMOPLASTIC PIPE, GROUP I, 15'-1.5' FILL</t>
  </si>
  <si>
    <t>LF</t>
  </si>
  <si>
    <t>60" REINFORCED CONCRETE PIPE, TYPE A</t>
  </si>
  <si>
    <t>TYPE 31-S GUIDE RAIL</t>
  </si>
  <si>
    <t>TYPE S CONCRETE TOP UNIT AND GRATE</t>
  </si>
  <si>
    <t>SET</t>
  </si>
  <si>
    <t>PERMANENT IMPACT ATTENUATING DEVICE.  TYPE II, TEST LEVEL 3 (ENERGY ABSORBING TERMINALS, TANGENT)</t>
  </si>
  <si>
    <t>EACH</t>
  </si>
  <si>
    <t>PLAIN CONCRETE MOUNTABLE CURB, TYPE A</t>
  </si>
  <si>
    <t>MAINTENANCE AND PROTECTION OF TRAFFIC DURING CONSTRUCTION</t>
  </si>
  <si>
    <t>TEMPORARY TRAFFIC SIGNAL (PORTABLE ONLY)</t>
  </si>
  <si>
    <t>TRAFFIC SIGNAL SUPPORT, 50' MASTARM AND ALL COMPONENTS (HARBISON/PARK)</t>
  </si>
  <si>
    <t>TRAFFIC SIGNAL SUPPORT, 50' MASTARM AND ALL COMPONENTS (SR 0228/ROUTE 8)</t>
  </si>
  <si>
    <t>SIGNING AND PAVEMENT MARKING DELINEATION</t>
  </si>
  <si>
    <t>4" WHITE HOT THERMOPLASTIC PAVEMENT MARKINGS</t>
  </si>
  <si>
    <t>4" YELLOW HOT THERMOPLASTIC PAVEMENT MARKINGS</t>
  </si>
  <si>
    <t>STRUCTURE</t>
  </si>
  <si>
    <t>BRIDGE STRUCTURE, AS SESIGNED (CULVERT)</t>
  </si>
  <si>
    <t>BRIDGE STRUCTURE, AS DESIGNED (CULVERT)</t>
  </si>
  <si>
    <t>BRIDGE STRUCTURE, AS DESIGNED (BRIDGE)</t>
  </si>
  <si>
    <t>REMOVE EXISTING STRUCTURE, SR 228</t>
  </si>
  <si>
    <t>REMOVE EXISTING STRUCTURE, ARCH</t>
  </si>
  <si>
    <t>NO TAB ITEMS</t>
  </si>
  <si>
    <t>MOBILIZATION (5.5% OF CONSTRUCTION COST)</t>
  </si>
  <si>
    <t>CONSTRUCTION SURVEYING, TYPE A</t>
  </si>
  <si>
    <t>CONSTRUCTION SURVEYING, TYPE B</t>
  </si>
  <si>
    <t>CPM SCHEDULE</t>
  </si>
  <si>
    <t>INSPECTOR'S FIELD OFFICE AND INSPECTION FACILITIES, TYPE B</t>
  </si>
  <si>
    <t>EQUIPMENT PACKAGE</t>
  </si>
  <si>
    <t>TRAFFIC CONTROL DURING CONSTRUCTION (4.0% OF CONSTRUCTION COSTS)</t>
  </si>
  <si>
    <t>ESPC / PCSM (5.5% OF CONSTRUCTION COST)</t>
  </si>
  <si>
    <t>STREAM RELOCATION</t>
  </si>
  <si>
    <t>Cost</t>
  </si>
  <si>
    <t>Unit</t>
  </si>
  <si>
    <t>Quantity</t>
  </si>
  <si>
    <t>Total</t>
  </si>
  <si>
    <t>Construction Items</t>
  </si>
  <si>
    <t>Pavement</t>
  </si>
  <si>
    <t>1.5" Superpave Wearing Course, SRL-E</t>
  </si>
  <si>
    <t>Square Yard</t>
  </si>
  <si>
    <t>2.5" Superpave Binder Course</t>
  </si>
  <si>
    <t>7" Superpave Base Course</t>
  </si>
  <si>
    <t>Subbase 6" Depth (No. 2A)</t>
  </si>
  <si>
    <t>Mill Existing Pavement</t>
  </si>
  <si>
    <t>Superpave Wearing Course, SRL-E Leveling</t>
  </si>
  <si>
    <t>Excavation</t>
  </si>
  <si>
    <t>Cubic Yard</t>
  </si>
  <si>
    <t>Drainage</t>
  </si>
  <si>
    <t>18" HDPE</t>
  </si>
  <si>
    <t>24" HDPE</t>
  </si>
  <si>
    <t>Standard Inlet Box</t>
  </si>
  <si>
    <t>Type 4 Inlet Box</t>
  </si>
  <si>
    <t>Linear Feet</t>
  </si>
  <si>
    <t>Each</t>
  </si>
  <si>
    <t>Foreign Borrow Excavation</t>
  </si>
  <si>
    <t>Concrete Box Culvert Extension</t>
  </si>
  <si>
    <t>Traffic Signal</t>
  </si>
  <si>
    <t>Lump Sum</t>
  </si>
  <si>
    <t>Miscellaneous</t>
  </si>
  <si>
    <t>Plain Cement Concrete Curb</t>
  </si>
  <si>
    <t>Concrete Sidewalk</t>
  </si>
  <si>
    <t>6" Pavement Base Drain</t>
  </si>
  <si>
    <t>Construction Subtotal:</t>
  </si>
  <si>
    <t>Pavement Marking/Signing</t>
  </si>
  <si>
    <t>Landscaping Costs</t>
  </si>
  <si>
    <t>Misc. E&amp;S Controls</t>
  </si>
  <si>
    <t>Maintenance and Protection of Traffic</t>
  </si>
  <si>
    <t>Of Construction Subtotal</t>
  </si>
  <si>
    <t>Total Construction:</t>
  </si>
  <si>
    <t>Utility Relocation</t>
  </si>
  <si>
    <t>Utility Pole Relocation</t>
  </si>
  <si>
    <t>Waterline Relocation</t>
  </si>
  <si>
    <t>Gasline Relocation</t>
  </si>
  <si>
    <t>Sanitary Manhole Adjustment</t>
  </si>
  <si>
    <t>Total Utility Relocation:</t>
  </si>
  <si>
    <t>RIGHT-OF-WAY ACQUISITION</t>
  </si>
  <si>
    <t>Right-of-Way (Commercial)</t>
  </si>
  <si>
    <t>Right-of-Way (Residential)</t>
  </si>
  <si>
    <t>Acres</t>
  </si>
  <si>
    <t>Total Right-of-Way:</t>
  </si>
  <si>
    <t>Contingency</t>
  </si>
  <si>
    <t>Of Totals</t>
  </si>
  <si>
    <t>Total Project Cost:</t>
  </si>
  <si>
    <t>PROJECT SUB-TOTAL:</t>
  </si>
  <si>
    <t>CONSTRUCTION INSPECTION/MANAGEMENT (@ 10% OF COSTS):</t>
  </si>
  <si>
    <t>CONTINGENCY (@20% OF COSTS):</t>
  </si>
  <si>
    <t>SUPERPAVE ASPHALT MIXTURE DESIGN, WMA WEARING COURSE, PG 64-22, 3 TO &lt; 10 MILLION ESALS, 12.5 MM MIX, 1-1/2" DEPTH, SRL-E</t>
  </si>
  <si>
    <t>SUPERPAVE ASPHALT MIXTURE DESIGN, WMA BASE COURSE, PG 64-22, 3 TO &lt; 10 MILLION ESALS, 25.0 MM MIX, 10" DEPTH</t>
  </si>
  <si>
    <t>SUPERPAVE ASPHALT MIXTURE DESIGN, WMA BINDER COURSE, PG 64-22, 3 TO &lt; 10 MILLION ESALS, 19.0 MM MIX, 2-1/2" DEPTH</t>
  </si>
  <si>
    <t>TOTAL COST:</t>
  </si>
  <si>
    <t>HAINE SCHOOL COMMONWEALTH</t>
  </si>
  <si>
    <t>BALLS BEND</t>
  </si>
  <si>
    <t xml:space="preserve">Total </t>
  </si>
  <si>
    <t>HAINE SCHOOL-COMMONWEALTH</t>
  </si>
  <si>
    <t>PAVEMENT</t>
  </si>
  <si>
    <t>EXCAVATION</t>
  </si>
  <si>
    <t>DRAINAGE</t>
  </si>
  <si>
    <t>BUILD INVESTMENT AREAS</t>
  </si>
  <si>
    <t>TRAFFIC SIGNALS</t>
  </si>
  <si>
    <t>MISCELLANEOUS</t>
  </si>
  <si>
    <t>% of Subtotals Elements</t>
  </si>
  <si>
    <t>OTHER</t>
  </si>
  <si>
    <t>% of Totals</t>
  </si>
  <si>
    <t>CONTINGENCY</t>
  </si>
  <si>
    <t>TOTAL BUILD INVESTMENT PROJECT</t>
  </si>
  <si>
    <t>TOTAL COST</t>
  </si>
  <si>
    <t>(Not including engineering or right-of-way acquisition)</t>
  </si>
  <si>
    <t>SUBTOTAL</t>
  </si>
  <si>
    <t>land</t>
  </si>
  <si>
    <t>engineering</t>
  </si>
  <si>
    <t>inspection</t>
  </si>
  <si>
    <t>site work</t>
  </si>
  <si>
    <t>demolition</t>
  </si>
  <si>
    <t>construction</t>
  </si>
  <si>
    <t>contingencies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</si>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</sst>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164" fontId="0" fillId="0" borderId="4" xfId="0" applyNumberFormat="1" applyBorder="1" applyAlignment="1">
      <alignment horizontal="right" vertical="top" wrapText="1" indent="1"/>
    </xf>
    <xf numFmtId="1" fontId="0" fillId="0" borderId="4" xfId="0" applyNumberFormat="1" applyBorder="1" applyAlignment="1">
      <alignment horizontal="right" vertical="top" wrapText="1" indent="1"/>
    </xf>
    <xf numFmtId="0" fontId="0" fillId="0" borderId="4" xfId="0" applyBorder="1" applyAlignment="1">
      <alignment horizontal="right" vertical="top" wrapText="1" indent="1"/>
    </xf>
    <xf numFmtId="164" fontId="0" fillId="0" borderId="4" xfId="0" applyNumberFormat="1" applyBorder="1" applyAlignment="1">
      <alignment horizontal="right" vertical="top" indent="1"/>
    </xf>
    <xf numFmtId="0" fontId="0" fillId="0" borderId="4" xfId="0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right" vertical="center" inden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horizontal="right" vertical="center" indent="1"/>
    </xf>
    <xf numFmtId="3" fontId="0" fillId="0" borderId="4" xfId="0" applyNumberFormat="1" applyBorder="1" applyAlignment="1">
      <alignment horizontal="right" vertical="center" inden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0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0" fillId="0" borderId="11" xfId="0" applyBorder="1" applyAlignment="1">
      <alignment vertical="center" wrapText="1"/>
    </xf>
    <xf numFmtId="164" fontId="2" fillId="0" borderId="11" xfId="0" applyNumberFormat="1" applyFont="1" applyBorder="1" applyAlignment="1">
      <alignment horizontal="right" vertical="center" indent="1"/>
    </xf>
    <xf numFmtId="3" fontId="0" fillId="0" borderId="4" xfId="0" applyNumberFormat="1" applyBorder="1" applyAlignment="1">
      <alignment horizontal="left" vertical="center" wrapText="1" indent="1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horizontal="right" vertical="center" indent="1"/>
    </xf>
    <xf numFmtId="164" fontId="2" fillId="0" borderId="20" xfId="0" applyNumberFormat="1" applyFont="1" applyBorder="1" applyAlignment="1">
      <alignment horizontal="right" vertical="center" inden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 indent="1"/>
    </xf>
    <xf numFmtId="2" fontId="0" fillId="0" borderId="12" xfId="0" applyNumberFormat="1" applyBorder="1" applyAlignment="1">
      <alignment horizontal="right" vertical="center" indent="1"/>
    </xf>
    <xf numFmtId="0" fontId="3" fillId="2" borderId="8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right" vertical="center" indent="1"/>
    </xf>
    <xf numFmtId="0" fontId="0" fillId="0" borderId="4" xfId="0" applyFont="1" applyBorder="1" applyAlignment="1">
      <alignment horizontal="left" vertical="center" wrapText="1" indent="1"/>
    </xf>
    <xf numFmtId="164" fontId="0" fillId="0" borderId="4" xfId="0" applyNumberFormat="1" applyFont="1" applyBorder="1" applyAlignment="1">
      <alignment horizontal="right" vertical="center" indent="1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164" fontId="0" fillId="0" borderId="11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horizontal="right" vertical="center" indent="1"/>
    </xf>
    <xf numFmtId="3" fontId="0" fillId="0" borderId="4" xfId="0" applyNumberFormat="1" applyFont="1" applyBorder="1" applyAlignment="1">
      <alignment horizontal="right" vertical="center" indent="1"/>
    </xf>
    <xf numFmtId="0" fontId="0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indent="1"/>
    </xf>
    <xf numFmtId="164" fontId="4" fillId="0" borderId="0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 wrapText="1"/>
    </xf>
    <xf numFmtId="10" fontId="0" fillId="0" borderId="4" xfId="0" applyNumberFormat="1" applyFont="1" applyBorder="1" applyAlignment="1">
      <alignment horizontal="right" vertical="center" indent="1"/>
    </xf>
    <xf numFmtId="164" fontId="0" fillId="0" borderId="0" xfId="0" applyNumberFormat="1" applyFont="1" applyBorder="1" applyAlignment="1">
      <alignment vertical="center"/>
    </xf>
    <xf numFmtId="164" fontId="0" fillId="0" borderId="4" xfId="0" applyNumberFormat="1" applyBorder="1"/>
    <xf numFmtId="164" fontId="0" fillId="0" borderId="21" xfId="0" applyNumberFormat="1" applyBorder="1"/>
    <xf numFmtId="164" fontId="2" fillId="0" borderId="0" xfId="0" applyNumberFormat="1" applyFont="1"/>
    <xf numFmtId="0" fontId="0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vertical="center" wrapText="1"/>
    </xf>
    <xf numFmtId="164" fontId="4" fillId="0" borderId="12" xfId="0" applyNumberFormat="1" applyFont="1" applyBorder="1" applyAlignment="1">
      <alignment horizontal="right" vertical="center" indent="1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right" vertical="center" indent="1"/>
    </xf>
    <xf numFmtId="164" fontId="2" fillId="4" borderId="4" xfId="0" applyNumberFormat="1" applyFont="1" applyFill="1" applyBorder="1" applyAlignment="1">
      <alignment horizontal="right" vertical="center" indent="1"/>
    </xf>
    <xf numFmtId="164" fontId="0" fillId="0" borderId="0" xfId="0" applyNumberFormat="1" applyAlignment="1">
      <alignment wrapText="1"/>
    </xf>
    <xf numFmtId="0" fontId="0" fillId="0" borderId="6" xfId="0" applyBorder="1" applyAlignment="1">
      <alignment horizontal="center" vertical="top" wrapText="1"/>
    </xf>
    <xf numFmtId="164" fontId="0" fillId="0" borderId="6" xfId="0" applyNumberFormat="1" applyBorder="1" applyAlignment="1">
      <alignment horizontal="right" vertical="top" wrapText="1" indent="1"/>
    </xf>
    <xf numFmtId="0" fontId="0" fillId="0" borderId="6" xfId="0" applyBorder="1" applyAlignment="1">
      <alignment horizontal="right" vertical="top" wrapText="1" indent="1"/>
    </xf>
    <xf numFmtId="0" fontId="4" fillId="0" borderId="5" xfId="0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 indent="1"/>
    </xf>
    <xf numFmtId="0" fontId="8" fillId="0" borderId="5" xfId="0" applyFont="1" applyBorder="1" applyAlignment="1">
      <alignment horizontal="right" vertical="top" wrapText="1"/>
    </xf>
    <xf numFmtId="164" fontId="0" fillId="0" borderId="6" xfId="0" applyNumberFormat="1" applyBorder="1" applyAlignment="1">
      <alignment horizontal="right" vertical="top" indent="1"/>
    </xf>
    <xf numFmtId="0" fontId="0" fillId="0" borderId="0" xfId="0" applyFill="1"/>
    <xf numFmtId="0" fontId="0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4" fillId="0" borderId="18" xfId="0" applyFont="1" applyBorder="1" applyAlignment="1">
      <alignment horizontal="right" vertical="center" indent="1"/>
    </xf>
    <xf numFmtId="0" fontId="4" fillId="0" borderId="19" xfId="0" applyFont="1" applyBorder="1" applyAlignment="1">
      <alignment horizontal="right" vertical="center" inden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6" fillId="4" borderId="22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right"/>
    </xf>
    <xf numFmtId="0" fontId="7" fillId="4" borderId="25" xfId="0" applyFont="1" applyFill="1" applyBorder="1" applyAlignment="1">
      <alignment horizontal="right"/>
    </xf>
    <xf numFmtId="0" fontId="7" fillId="4" borderId="26" xfId="0" applyFont="1" applyFill="1" applyBorder="1" applyAlignment="1">
      <alignment horizontal="right"/>
    </xf>
    <xf numFmtId="164" fontId="1" fillId="4" borderId="24" xfId="0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10" fontId="0" fillId="0" borderId="15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right" vertical="center" indent="1"/>
    </xf>
    <xf numFmtId="0" fontId="2" fillId="4" borderId="19" xfId="0" applyFont="1" applyFill="1" applyBorder="1" applyAlignment="1">
      <alignment horizontal="right" vertical="center" inden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right" vertical="center" indent="1"/>
    </xf>
    <xf numFmtId="0" fontId="2" fillId="0" borderId="19" xfId="0" applyFont="1" applyBorder="1" applyAlignment="1">
      <alignment horizontal="right" vertical="center" indent="1"/>
    </xf>
    <xf numFmtId="0" fontId="1" fillId="0" borderId="14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1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8" xfId="0" applyFont="1" applyFill="1" applyBorder="1" applyAlignment="1">
      <alignment horizontal="right" vertical="center" indent="1"/>
    </xf>
    <xf numFmtId="0" fontId="2" fillId="0" borderId="19" xfId="0" applyFont="1" applyFill="1" applyBorder="1" applyAlignment="1">
      <alignment horizontal="right" vertical="center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0" borderId="11" xfId="0" applyFont="1" applyBorder="1" applyAlignment="1">
      <alignment horizontal="right" vertical="center" wrapText="1" indent="1"/>
    </xf>
    <xf numFmtId="0" fontId="2" fillId="0" borderId="11" xfId="0" applyFon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292100</xdr:colOff>
      <xdr:row>13</xdr:row>
      <xdr:rowOff>0</xdr:rowOff>
    </xdr:from>
    <xdr:to>
      <xdr:col>22</xdr:col>
      <xdr:colOff>139700</xdr:colOff>
      <xdr:row>41</xdr:row>
      <xdr:rowOff>105410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8566F3-CD51-44A3-B005-E5A9F2ACA06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4641850"/>
          <a:ext cx="5943600" cy="6506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topLeftCell="A13" workbookViewId="0">
      <selection activeCell="G40" sqref="G40"/>
    </sheetView>
  </sheetViews>
  <sheetFormatPr defaultRowHeight="14.5" x14ac:dyDescent="0.35"/>
  <cols>
    <col min="1" max="1" width="59.08984375" customWidth="1"/>
    <col min="2" max="2" width="12.1796875" bestFit="1" customWidth="1"/>
    <col min="3" max="3" width="13.90625" bestFit="1" customWidth="1"/>
    <col min="4" max="4" width="12.08984375" bestFit="1" customWidth="1"/>
    <col min="5" max="5" width="16.36328125" bestFit="1" customWidth="1"/>
    <col min="7" max="9" width="13.453125" bestFit="1" customWidth="1"/>
  </cols>
  <sheetData>
    <row r="1" spans="1:10" ht="22.75" customHeight="1" thickBot="1" x14ac:dyDescent="0.5">
      <c r="A1" s="38" t="s">
        <v>113</v>
      </c>
      <c r="B1" s="16" t="s">
        <v>48</v>
      </c>
      <c r="C1" s="16" t="s">
        <v>49</v>
      </c>
      <c r="D1" s="16" t="s">
        <v>50</v>
      </c>
      <c r="E1" s="17" t="s">
        <v>51</v>
      </c>
    </row>
    <row r="2" spans="1:10" ht="18" customHeight="1" thickBot="1" x14ac:dyDescent="0.4">
      <c r="A2" s="74" t="s">
        <v>109</v>
      </c>
      <c r="B2" s="74"/>
      <c r="C2" s="74"/>
      <c r="D2" s="74"/>
      <c r="E2" s="74"/>
      <c r="F2" s="2"/>
      <c r="G2" s="2"/>
      <c r="H2" s="2"/>
      <c r="I2" s="2"/>
      <c r="J2" s="2"/>
    </row>
    <row r="3" spans="1:10" ht="18" customHeight="1" thickBot="1" x14ac:dyDescent="0.4">
      <c r="A3" s="80" t="s">
        <v>111</v>
      </c>
      <c r="B3" s="81"/>
      <c r="C3" s="81"/>
      <c r="D3" s="81"/>
      <c r="E3" s="81"/>
      <c r="F3" s="2"/>
      <c r="G3" s="2"/>
      <c r="H3" s="2"/>
      <c r="I3" s="2"/>
      <c r="J3" s="2"/>
    </row>
    <row r="4" spans="1:10" ht="18" customHeight="1" thickBot="1" x14ac:dyDescent="0.4">
      <c r="A4" s="40" t="s">
        <v>61</v>
      </c>
      <c r="B4" s="41">
        <v>25</v>
      </c>
      <c r="C4" s="42" t="s">
        <v>62</v>
      </c>
      <c r="D4" s="46">
        <v>15220</v>
      </c>
      <c r="E4" s="41">
        <v>380500</v>
      </c>
      <c r="F4" s="2"/>
      <c r="G4" s="64">
        <f>E6+E13+E22+E24+E29+E35+E37</f>
        <v>7482807.3900000006</v>
      </c>
      <c r="H4" s="2"/>
      <c r="I4" s="2"/>
      <c r="J4" s="2"/>
    </row>
    <row r="5" spans="1:10" ht="18" customHeight="1" thickBot="1" x14ac:dyDescent="0.4">
      <c r="A5" s="40" t="s">
        <v>70</v>
      </c>
      <c r="B5" s="41">
        <v>10</v>
      </c>
      <c r="C5" s="42" t="s">
        <v>62</v>
      </c>
      <c r="D5" s="46">
        <v>20434</v>
      </c>
      <c r="E5" s="41">
        <v>204340</v>
      </c>
      <c r="F5" s="2"/>
      <c r="G5" s="2"/>
      <c r="H5" s="2"/>
      <c r="I5" s="2"/>
      <c r="J5" s="2"/>
    </row>
    <row r="6" spans="1:10" ht="18" customHeight="1" thickTop="1" thickBot="1" x14ac:dyDescent="0.4">
      <c r="A6" s="43"/>
      <c r="B6" s="44"/>
      <c r="C6" s="75" t="s">
        <v>108</v>
      </c>
      <c r="D6" s="76"/>
      <c r="E6" s="45">
        <f>SUM(E4:E5)</f>
        <v>584840</v>
      </c>
      <c r="F6" s="2"/>
      <c r="G6" s="64"/>
      <c r="H6" s="2"/>
      <c r="I6" s="2"/>
      <c r="J6" s="2"/>
    </row>
    <row r="7" spans="1:10" ht="18" customHeight="1" thickTop="1" thickBot="1" x14ac:dyDescent="0.4">
      <c r="A7" s="80" t="s">
        <v>112</v>
      </c>
      <c r="B7" s="81"/>
      <c r="C7" s="81"/>
      <c r="D7" s="81"/>
      <c r="E7" s="81"/>
      <c r="F7" s="2"/>
      <c r="G7" s="2"/>
      <c r="H7" s="2"/>
      <c r="I7" s="2"/>
      <c r="J7" s="2"/>
    </row>
    <row r="8" spans="1:10" ht="18" customHeight="1" thickBot="1" x14ac:dyDescent="0.4">
      <c r="A8" s="40" t="s">
        <v>64</v>
      </c>
      <c r="B8" s="41">
        <v>70</v>
      </c>
      <c r="C8" s="42" t="s">
        <v>68</v>
      </c>
      <c r="D8" s="46">
        <v>2700</v>
      </c>
      <c r="E8" s="41">
        <v>189000</v>
      </c>
      <c r="F8" s="2"/>
      <c r="G8" s="2"/>
      <c r="H8" s="2"/>
      <c r="I8" s="2"/>
      <c r="J8" s="2"/>
    </row>
    <row r="9" spans="1:10" ht="18" customHeight="1" thickBot="1" x14ac:dyDescent="0.4">
      <c r="A9" s="40" t="s">
        <v>65</v>
      </c>
      <c r="B9" s="41">
        <v>75</v>
      </c>
      <c r="C9" s="42" t="s">
        <v>68</v>
      </c>
      <c r="D9" s="46">
        <v>4380</v>
      </c>
      <c r="E9" s="41">
        <v>328500</v>
      </c>
      <c r="F9" s="2"/>
      <c r="G9" s="2"/>
      <c r="H9" s="2"/>
      <c r="I9" s="2"/>
      <c r="J9" s="2"/>
    </row>
    <row r="10" spans="1:10" ht="18" customHeight="1" thickBot="1" x14ac:dyDescent="0.4">
      <c r="A10" s="40" t="s">
        <v>66</v>
      </c>
      <c r="B10" s="41">
        <v>2500</v>
      </c>
      <c r="C10" s="42" t="s">
        <v>69</v>
      </c>
      <c r="D10" s="46">
        <v>21</v>
      </c>
      <c r="E10" s="41">
        <v>52500</v>
      </c>
      <c r="F10" s="2"/>
      <c r="G10" s="2"/>
      <c r="H10" s="2"/>
      <c r="I10" s="2"/>
      <c r="J10" s="2"/>
    </row>
    <row r="11" spans="1:10" ht="18" customHeight="1" thickBot="1" x14ac:dyDescent="0.4">
      <c r="A11" s="40" t="s">
        <v>67</v>
      </c>
      <c r="B11" s="41">
        <v>5000</v>
      </c>
      <c r="C11" s="42" t="s">
        <v>69</v>
      </c>
      <c r="D11" s="46">
        <v>21</v>
      </c>
      <c r="E11" s="41">
        <v>105000</v>
      </c>
      <c r="F11" s="2"/>
      <c r="G11" s="2"/>
      <c r="H11" s="2"/>
      <c r="I11" s="2"/>
      <c r="J11" s="2"/>
    </row>
    <row r="12" spans="1:10" ht="18" customHeight="1" thickBot="1" x14ac:dyDescent="0.4">
      <c r="A12" s="40" t="s">
        <v>71</v>
      </c>
      <c r="B12" s="41">
        <v>2800</v>
      </c>
      <c r="C12" s="42" t="s">
        <v>68</v>
      </c>
      <c r="D12" s="46">
        <v>80</v>
      </c>
      <c r="E12" s="41">
        <v>224000</v>
      </c>
      <c r="F12" s="2"/>
      <c r="G12" s="2"/>
      <c r="H12" s="2"/>
      <c r="I12" s="2"/>
      <c r="J12" s="2"/>
    </row>
    <row r="13" spans="1:10" ht="18" customHeight="1" thickTop="1" thickBot="1" x14ac:dyDescent="0.4">
      <c r="A13" s="43"/>
      <c r="B13" s="44"/>
      <c r="C13" s="75" t="s">
        <v>108</v>
      </c>
      <c r="D13" s="76"/>
      <c r="E13" s="45">
        <f>SUM(E8:E12)</f>
        <v>899000</v>
      </c>
      <c r="F13" s="2"/>
      <c r="G13" s="2"/>
      <c r="H13" s="2"/>
      <c r="I13" s="2"/>
      <c r="J13" s="2"/>
    </row>
    <row r="14" spans="1:10" ht="18" customHeight="1" thickTop="1" thickBot="1" x14ac:dyDescent="0.4">
      <c r="A14" s="77" t="s">
        <v>110</v>
      </c>
      <c r="B14" s="78"/>
      <c r="C14" s="78"/>
      <c r="D14" s="78"/>
      <c r="E14" s="79"/>
      <c r="F14" s="2"/>
      <c r="G14" s="2"/>
      <c r="H14" s="2"/>
      <c r="I14" s="2"/>
      <c r="J14" s="2"/>
    </row>
    <row r="15" spans="1:10" ht="18" customHeight="1" thickBot="1" x14ac:dyDescent="0.4">
      <c r="A15" s="40" t="s">
        <v>54</v>
      </c>
      <c r="B15" s="41">
        <v>12</v>
      </c>
      <c r="C15" s="42" t="s">
        <v>55</v>
      </c>
      <c r="D15" s="46">
        <v>36190</v>
      </c>
      <c r="E15" s="41">
        <v>434280</v>
      </c>
      <c r="F15" s="2"/>
      <c r="G15" s="2"/>
      <c r="H15" s="2"/>
      <c r="I15" s="2"/>
      <c r="J15" s="2"/>
    </row>
    <row r="16" spans="1:10" ht="18" customHeight="1" thickBot="1" x14ac:dyDescent="0.4">
      <c r="A16" s="40" t="s">
        <v>56</v>
      </c>
      <c r="B16" s="41">
        <v>14</v>
      </c>
      <c r="C16" s="42" t="s">
        <v>55</v>
      </c>
      <c r="D16" s="46">
        <v>19330</v>
      </c>
      <c r="E16" s="41">
        <v>270620</v>
      </c>
      <c r="F16" s="2"/>
      <c r="G16" s="2"/>
      <c r="H16" s="2"/>
      <c r="I16" s="2"/>
      <c r="J16" s="2"/>
    </row>
    <row r="17" spans="1:10" ht="18" customHeight="1" thickBot="1" x14ac:dyDescent="0.4">
      <c r="A17" s="40" t="s">
        <v>57</v>
      </c>
      <c r="B17" s="41">
        <v>23</v>
      </c>
      <c r="C17" s="42" t="s">
        <v>55</v>
      </c>
      <c r="D17" s="46">
        <v>19330</v>
      </c>
      <c r="E17" s="41">
        <v>444590</v>
      </c>
      <c r="F17" s="2"/>
      <c r="G17" s="2"/>
      <c r="H17" s="2"/>
      <c r="I17" s="2"/>
      <c r="J17" s="2"/>
    </row>
    <row r="18" spans="1:10" ht="18" customHeight="1" thickBot="1" x14ac:dyDescent="0.4">
      <c r="A18" s="40" t="s">
        <v>58</v>
      </c>
      <c r="B18" s="41">
        <v>15</v>
      </c>
      <c r="C18" s="42" t="s">
        <v>55</v>
      </c>
      <c r="D18" s="46">
        <v>19330</v>
      </c>
      <c r="E18" s="41">
        <v>289950</v>
      </c>
      <c r="F18" s="2"/>
      <c r="G18" s="2"/>
      <c r="H18" s="2"/>
      <c r="I18" s="2"/>
      <c r="J18" s="2"/>
    </row>
    <row r="19" spans="1:10" ht="18" customHeight="1" thickBot="1" x14ac:dyDescent="0.4">
      <c r="A19" s="40" t="s">
        <v>8</v>
      </c>
      <c r="B19" s="41">
        <v>0.15</v>
      </c>
      <c r="C19" s="42" t="s">
        <v>55</v>
      </c>
      <c r="D19" s="46">
        <v>72380</v>
      </c>
      <c r="E19" s="41">
        <v>10857</v>
      </c>
      <c r="F19" s="2"/>
      <c r="G19" s="2"/>
      <c r="H19" s="2"/>
      <c r="I19" s="2"/>
      <c r="J19" s="2"/>
    </row>
    <row r="20" spans="1:10" ht="18" customHeight="1" thickBot="1" x14ac:dyDescent="0.4">
      <c r="A20" s="40" t="s">
        <v>59</v>
      </c>
      <c r="B20" s="41">
        <v>5</v>
      </c>
      <c r="C20" s="42" t="s">
        <v>55</v>
      </c>
      <c r="D20" s="46">
        <v>16880</v>
      </c>
      <c r="E20" s="41">
        <v>84400</v>
      </c>
    </row>
    <row r="21" spans="1:10" ht="18" customHeight="1" thickBot="1" x14ac:dyDescent="0.4">
      <c r="A21" s="40" t="s">
        <v>60</v>
      </c>
      <c r="B21" s="41">
        <v>9</v>
      </c>
      <c r="C21" s="42" t="s">
        <v>55</v>
      </c>
      <c r="D21" s="46">
        <v>16880</v>
      </c>
      <c r="E21" s="41">
        <v>151920</v>
      </c>
    </row>
    <row r="22" spans="1:10" ht="18" customHeight="1" thickTop="1" thickBot="1" x14ac:dyDescent="0.4">
      <c r="A22" s="43"/>
      <c r="B22" s="44"/>
      <c r="C22" s="75" t="s">
        <v>51</v>
      </c>
      <c r="D22" s="76"/>
      <c r="E22" s="45">
        <f>SUM(E15:E21)</f>
        <v>1686617</v>
      </c>
    </row>
    <row r="23" spans="1:10" ht="18" customHeight="1" thickTop="1" thickBot="1" x14ac:dyDescent="0.4">
      <c r="A23" s="80" t="s">
        <v>114</v>
      </c>
      <c r="B23" s="81"/>
      <c r="C23" s="81"/>
      <c r="D23" s="81"/>
      <c r="E23" s="81"/>
    </row>
    <row r="24" spans="1:10" ht="18" customHeight="1" thickBot="1" x14ac:dyDescent="0.4">
      <c r="A24" s="47"/>
      <c r="B24" s="41">
        <v>300000</v>
      </c>
      <c r="C24" s="42" t="s">
        <v>73</v>
      </c>
      <c r="D24" s="46">
        <v>3</v>
      </c>
      <c r="E24" s="39">
        <v>900000</v>
      </c>
    </row>
    <row r="25" spans="1:10" ht="18" customHeight="1" thickBot="1" x14ac:dyDescent="0.4">
      <c r="A25" s="80" t="s">
        <v>115</v>
      </c>
      <c r="B25" s="81"/>
      <c r="C25" s="81"/>
      <c r="D25" s="81"/>
      <c r="E25" s="81"/>
    </row>
    <row r="26" spans="1:10" ht="18" customHeight="1" thickBot="1" x14ac:dyDescent="0.4">
      <c r="A26" s="40" t="s">
        <v>75</v>
      </c>
      <c r="B26" s="41">
        <v>25</v>
      </c>
      <c r="C26" s="42" t="s">
        <v>68</v>
      </c>
      <c r="D26" s="46">
        <v>8260</v>
      </c>
      <c r="E26" s="41">
        <v>206500</v>
      </c>
    </row>
    <row r="27" spans="1:10" ht="18" customHeight="1" thickBot="1" x14ac:dyDescent="0.4">
      <c r="A27" s="40" t="s">
        <v>76</v>
      </c>
      <c r="B27" s="41">
        <v>55</v>
      </c>
      <c r="C27" s="42" t="s">
        <v>55</v>
      </c>
      <c r="D27" s="46">
        <v>5510</v>
      </c>
      <c r="E27" s="41">
        <v>303050</v>
      </c>
    </row>
    <row r="28" spans="1:10" ht="18" customHeight="1" thickBot="1" x14ac:dyDescent="0.4">
      <c r="A28" s="40" t="s">
        <v>77</v>
      </c>
      <c r="B28" s="41">
        <v>13</v>
      </c>
      <c r="C28" s="42" t="s">
        <v>68</v>
      </c>
      <c r="D28" s="46">
        <v>8760</v>
      </c>
      <c r="E28" s="41">
        <v>113880</v>
      </c>
    </row>
    <row r="29" spans="1:10" ht="18" customHeight="1" thickTop="1" thickBot="1" x14ac:dyDescent="0.4">
      <c r="A29" s="43"/>
      <c r="B29" s="44"/>
      <c r="C29" s="75" t="s">
        <v>51</v>
      </c>
      <c r="D29" s="76"/>
      <c r="E29" s="45">
        <f>SUM(E26:E28)</f>
        <v>623430</v>
      </c>
    </row>
    <row r="30" spans="1:10" ht="18" customHeight="1" thickTop="1" thickBot="1" x14ac:dyDescent="0.4">
      <c r="A30" s="57" t="s">
        <v>117</v>
      </c>
      <c r="B30" s="52"/>
      <c r="C30" s="48"/>
      <c r="D30" s="48"/>
      <c r="E30" s="49"/>
      <c r="G30" s="1"/>
    </row>
    <row r="31" spans="1:10" ht="18" customHeight="1" thickBot="1" x14ac:dyDescent="0.4">
      <c r="A31" s="56" t="s">
        <v>79</v>
      </c>
      <c r="B31" s="51">
        <v>0.05</v>
      </c>
      <c r="C31" s="73" t="s">
        <v>116</v>
      </c>
      <c r="D31" s="73"/>
      <c r="E31" s="53">
        <f>(E6+E13+E22+E24+E29)*0.05</f>
        <v>234694.35</v>
      </c>
      <c r="G31" s="1"/>
    </row>
    <row r="32" spans="1:10" ht="18" customHeight="1" thickBot="1" x14ac:dyDescent="0.4">
      <c r="A32" s="56" t="s">
        <v>80</v>
      </c>
      <c r="B32" s="51">
        <v>0.02</v>
      </c>
      <c r="C32" s="73" t="s">
        <v>116</v>
      </c>
      <c r="D32" s="73"/>
      <c r="E32" s="53">
        <f>(E6+E13+E22+E24+E29)*0.02</f>
        <v>93877.74</v>
      </c>
    </row>
    <row r="33" spans="1:9" ht="18" customHeight="1" thickBot="1" x14ac:dyDescent="0.4">
      <c r="A33" s="56" t="s">
        <v>81</v>
      </c>
      <c r="B33" s="51">
        <v>0.04</v>
      </c>
      <c r="C33" s="73" t="s">
        <v>116</v>
      </c>
      <c r="D33" s="73"/>
      <c r="E33" s="53">
        <f>(E6+E13+E22+E24+E29)*0.04</f>
        <v>187755.48</v>
      </c>
    </row>
    <row r="34" spans="1:9" ht="18" customHeight="1" thickBot="1" x14ac:dyDescent="0.4">
      <c r="A34" s="56" t="s">
        <v>82</v>
      </c>
      <c r="B34" s="51">
        <v>0.15</v>
      </c>
      <c r="C34" s="101" t="s">
        <v>116</v>
      </c>
      <c r="D34" s="101"/>
      <c r="E34" s="54">
        <f>(E6+E13+E22+E24+E29)*0.15</f>
        <v>704083.04999999993</v>
      </c>
    </row>
    <row r="35" spans="1:9" s="6" customFormat="1" ht="18" customHeight="1" thickTop="1" thickBot="1" x14ac:dyDescent="0.4">
      <c r="A35" s="43"/>
      <c r="B35" s="44"/>
      <c r="C35" s="75" t="s">
        <v>51</v>
      </c>
      <c r="D35" s="76"/>
      <c r="E35" s="45">
        <f>SUM(E31:E34)</f>
        <v>1220410.6200000001</v>
      </c>
      <c r="G35" s="55"/>
      <c r="H35" s="55"/>
      <c r="I35" s="55"/>
    </row>
    <row r="36" spans="1:9" s="6" customFormat="1" ht="18" customHeight="1" thickTop="1" thickBot="1" x14ac:dyDescent="0.4">
      <c r="A36" s="57" t="s">
        <v>119</v>
      </c>
      <c r="B36" s="52"/>
      <c r="C36" s="48"/>
      <c r="D36" s="48"/>
      <c r="E36" s="49"/>
      <c r="G36" s="55"/>
      <c r="H36" s="55"/>
      <c r="I36" s="55"/>
    </row>
    <row r="37" spans="1:9" s="6" customFormat="1" ht="18" customHeight="1" thickBot="1" x14ac:dyDescent="0.4">
      <c r="A37" s="50"/>
      <c r="B37" s="51">
        <v>0.2</v>
      </c>
      <c r="C37" s="88" t="s">
        <v>118</v>
      </c>
      <c r="D37" s="89"/>
      <c r="E37" s="58">
        <v>1568509.77</v>
      </c>
      <c r="G37" s="55"/>
    </row>
    <row r="38" spans="1:9" ht="21.5" customHeight="1" thickTop="1" thickBot="1" x14ac:dyDescent="0.4">
      <c r="A38" s="21"/>
      <c r="B38" s="22"/>
      <c r="C38" s="90" t="s">
        <v>121</v>
      </c>
      <c r="D38" s="91"/>
      <c r="E38" s="62">
        <f>E6+E13+E22+E24+E29+E35+E37</f>
        <v>7482807.3900000006</v>
      </c>
      <c r="G38" s="1">
        <f>E38-E37-E6</f>
        <v>5329457.620000001</v>
      </c>
      <c r="H38" s="1">
        <v>1257750</v>
      </c>
    </row>
    <row r="39" spans="1:9" ht="19.5" thickTop="1" thickBot="1" x14ac:dyDescent="0.5">
      <c r="A39" s="59" t="s">
        <v>107</v>
      </c>
      <c r="B39" s="60" t="s">
        <v>0</v>
      </c>
      <c r="C39" s="60" t="s">
        <v>1</v>
      </c>
      <c r="D39" s="60" t="s">
        <v>2</v>
      </c>
      <c r="E39" s="61" t="s">
        <v>3</v>
      </c>
      <c r="G39" s="1">
        <f>G38+H38</f>
        <v>6587207.620000001</v>
      </c>
    </row>
    <row r="40" spans="1:9" ht="16" thickBot="1" x14ac:dyDescent="0.4">
      <c r="A40" s="102" t="s">
        <v>4</v>
      </c>
      <c r="B40" s="102"/>
      <c r="C40" s="102"/>
      <c r="D40" s="102"/>
      <c r="E40" s="102"/>
    </row>
    <row r="41" spans="1:9" ht="15" thickBot="1" x14ac:dyDescent="0.4">
      <c r="A41" s="7" t="s">
        <v>10</v>
      </c>
      <c r="B41" s="8" t="s">
        <v>5</v>
      </c>
      <c r="C41" s="9">
        <v>150000</v>
      </c>
      <c r="D41" s="10">
        <v>1</v>
      </c>
      <c r="E41" s="9">
        <f>D41*C41</f>
        <v>150000</v>
      </c>
      <c r="G41" s="1"/>
    </row>
    <row r="42" spans="1:9" ht="15" thickBot="1" x14ac:dyDescent="0.4">
      <c r="A42" s="7" t="s">
        <v>11</v>
      </c>
      <c r="B42" s="8" t="s">
        <v>5</v>
      </c>
      <c r="C42" s="9">
        <v>10000</v>
      </c>
      <c r="D42" s="10">
        <v>1</v>
      </c>
      <c r="E42" s="9">
        <f t="shared" ref="E42:E62" si="0">D42*C42</f>
        <v>10000</v>
      </c>
    </row>
    <row r="43" spans="1:9" ht="15" thickBot="1" x14ac:dyDescent="0.4">
      <c r="A43" s="7" t="s">
        <v>11</v>
      </c>
      <c r="B43" s="8" t="s">
        <v>5</v>
      </c>
      <c r="C43" s="9">
        <v>10000</v>
      </c>
      <c r="D43" s="10">
        <v>1</v>
      </c>
      <c r="E43" s="9">
        <f t="shared" si="0"/>
        <v>10000</v>
      </c>
    </row>
    <row r="44" spans="1:9" ht="15" thickBot="1" x14ac:dyDescent="0.4">
      <c r="A44" s="7" t="s">
        <v>11</v>
      </c>
      <c r="B44" s="8" t="s">
        <v>5</v>
      </c>
      <c r="C44" s="9">
        <v>10000</v>
      </c>
      <c r="D44" s="10">
        <v>1</v>
      </c>
      <c r="E44" s="9">
        <f t="shared" si="0"/>
        <v>10000</v>
      </c>
    </row>
    <row r="45" spans="1:9" ht="15" thickBot="1" x14ac:dyDescent="0.4">
      <c r="A45" s="7" t="s">
        <v>11</v>
      </c>
      <c r="B45" s="8" t="s">
        <v>5</v>
      </c>
      <c r="C45" s="9">
        <v>10000</v>
      </c>
      <c r="D45" s="10">
        <v>1</v>
      </c>
      <c r="E45" s="9">
        <f t="shared" si="0"/>
        <v>10000</v>
      </c>
    </row>
    <row r="46" spans="1:9" ht="15" thickBot="1" x14ac:dyDescent="0.4">
      <c r="A46" s="7" t="s">
        <v>11</v>
      </c>
      <c r="B46" s="8" t="s">
        <v>5</v>
      </c>
      <c r="C46" s="9">
        <v>10000</v>
      </c>
      <c r="D46" s="10">
        <v>1</v>
      </c>
      <c r="E46" s="9">
        <f t="shared" si="0"/>
        <v>10000</v>
      </c>
    </row>
    <row r="47" spans="1:9" ht="15" thickBot="1" x14ac:dyDescent="0.4">
      <c r="A47" s="7" t="s">
        <v>11</v>
      </c>
      <c r="B47" s="8" t="s">
        <v>5</v>
      </c>
      <c r="C47" s="9">
        <v>10000</v>
      </c>
      <c r="D47" s="10">
        <v>1</v>
      </c>
      <c r="E47" s="9">
        <f t="shared" si="0"/>
        <v>10000</v>
      </c>
    </row>
    <row r="48" spans="1:9" ht="15" thickBot="1" x14ac:dyDescent="0.4">
      <c r="A48" s="7" t="s">
        <v>11</v>
      </c>
      <c r="B48" s="8" t="s">
        <v>5</v>
      </c>
      <c r="C48" s="9">
        <v>10000</v>
      </c>
      <c r="D48" s="10">
        <v>1</v>
      </c>
      <c r="E48" s="9">
        <f t="shared" si="0"/>
        <v>10000</v>
      </c>
    </row>
    <row r="49" spans="1:5" ht="15" thickBot="1" x14ac:dyDescent="0.4">
      <c r="A49" s="7" t="s">
        <v>11</v>
      </c>
      <c r="B49" s="8" t="s">
        <v>5</v>
      </c>
      <c r="C49" s="9">
        <v>10000</v>
      </c>
      <c r="D49" s="10">
        <v>1</v>
      </c>
      <c r="E49" s="9">
        <f t="shared" si="0"/>
        <v>10000</v>
      </c>
    </row>
    <row r="50" spans="1:5" ht="15" thickBot="1" x14ac:dyDescent="0.4">
      <c r="A50" s="7" t="s">
        <v>12</v>
      </c>
      <c r="B50" s="8" t="s">
        <v>6</v>
      </c>
      <c r="C50" s="9">
        <v>15</v>
      </c>
      <c r="D50" s="10">
        <v>347291</v>
      </c>
      <c r="E50" s="9">
        <f t="shared" si="0"/>
        <v>5209365</v>
      </c>
    </row>
    <row r="51" spans="1:5" ht="15" thickBot="1" x14ac:dyDescent="0.4">
      <c r="A51" s="7" t="s">
        <v>13</v>
      </c>
      <c r="B51" s="8" t="s">
        <v>6</v>
      </c>
      <c r="C51" s="9">
        <v>53</v>
      </c>
      <c r="D51" s="10">
        <v>5460</v>
      </c>
      <c r="E51" s="9">
        <f t="shared" si="0"/>
        <v>289380</v>
      </c>
    </row>
    <row r="52" spans="1:5" ht="29.5" thickBot="1" x14ac:dyDescent="0.4">
      <c r="A52" s="7" t="s">
        <v>103</v>
      </c>
      <c r="B52" s="8" t="s">
        <v>7</v>
      </c>
      <c r="C52" s="9">
        <v>56</v>
      </c>
      <c r="D52" s="10">
        <v>67102</v>
      </c>
      <c r="E52" s="9">
        <f t="shared" si="0"/>
        <v>3757712</v>
      </c>
    </row>
    <row r="53" spans="1:5" ht="15" thickBot="1" x14ac:dyDescent="0.4">
      <c r="A53" s="7" t="s">
        <v>14</v>
      </c>
      <c r="B53" s="8" t="s">
        <v>7</v>
      </c>
      <c r="C53" s="9">
        <v>17</v>
      </c>
      <c r="D53" s="10">
        <v>67102</v>
      </c>
      <c r="E53" s="9">
        <f t="shared" si="0"/>
        <v>1140734</v>
      </c>
    </row>
    <row r="54" spans="1:5" ht="29.5" thickBot="1" x14ac:dyDescent="0.4">
      <c r="A54" s="7" t="s">
        <v>102</v>
      </c>
      <c r="B54" s="8" t="s">
        <v>7</v>
      </c>
      <c r="C54" s="9">
        <v>10</v>
      </c>
      <c r="D54" s="10">
        <v>67102</v>
      </c>
      <c r="E54" s="9">
        <f t="shared" si="0"/>
        <v>671020</v>
      </c>
    </row>
    <row r="55" spans="1:5" ht="29.5" thickBot="1" x14ac:dyDescent="0.4">
      <c r="A55" s="7" t="s">
        <v>104</v>
      </c>
      <c r="B55" s="8" t="s">
        <v>7</v>
      </c>
      <c r="C55" s="9">
        <v>17</v>
      </c>
      <c r="D55" s="10">
        <v>67102</v>
      </c>
      <c r="E55" s="9">
        <f>D55*C55</f>
        <v>1140734</v>
      </c>
    </row>
    <row r="56" spans="1:5" ht="15" thickBot="1" x14ac:dyDescent="0.4">
      <c r="A56" s="7" t="s">
        <v>15</v>
      </c>
      <c r="B56" s="8" t="s">
        <v>9</v>
      </c>
      <c r="C56" s="9">
        <v>2.5</v>
      </c>
      <c r="D56" s="10">
        <v>14092</v>
      </c>
      <c r="E56" s="9">
        <f t="shared" si="0"/>
        <v>35230</v>
      </c>
    </row>
    <row r="57" spans="1:5" ht="15" thickBot="1" x14ac:dyDescent="0.4">
      <c r="A57" s="7" t="s">
        <v>16</v>
      </c>
      <c r="B57" s="8" t="s">
        <v>17</v>
      </c>
      <c r="C57" s="9">
        <v>125</v>
      </c>
      <c r="D57" s="10">
        <v>3000</v>
      </c>
      <c r="E57" s="9">
        <f t="shared" si="0"/>
        <v>375000</v>
      </c>
    </row>
    <row r="58" spans="1:5" ht="15" thickBot="1" x14ac:dyDescent="0.4">
      <c r="A58" s="7" t="s">
        <v>18</v>
      </c>
      <c r="B58" s="8" t="s">
        <v>17</v>
      </c>
      <c r="C58" s="9">
        <v>140</v>
      </c>
      <c r="D58" s="11">
        <v>122</v>
      </c>
      <c r="E58" s="9">
        <f t="shared" si="0"/>
        <v>17080</v>
      </c>
    </row>
    <row r="59" spans="1:5" ht="15" thickBot="1" x14ac:dyDescent="0.4">
      <c r="A59" s="7" t="s">
        <v>20</v>
      </c>
      <c r="B59" s="8" t="s">
        <v>21</v>
      </c>
      <c r="C59" s="9">
        <v>1100</v>
      </c>
      <c r="D59" s="11">
        <v>16</v>
      </c>
      <c r="E59" s="9">
        <f t="shared" si="0"/>
        <v>17600</v>
      </c>
    </row>
    <row r="60" spans="1:5" ht="29.5" thickBot="1" x14ac:dyDescent="0.4">
      <c r="A60" s="7" t="s">
        <v>22</v>
      </c>
      <c r="B60" s="8" t="s">
        <v>23</v>
      </c>
      <c r="C60" s="9">
        <v>2200</v>
      </c>
      <c r="D60" s="11">
        <v>16</v>
      </c>
      <c r="E60" s="9">
        <f t="shared" si="0"/>
        <v>35200</v>
      </c>
    </row>
    <row r="61" spans="1:5" ht="15" thickBot="1" x14ac:dyDescent="0.4">
      <c r="A61" s="7" t="s">
        <v>19</v>
      </c>
      <c r="B61" s="8" t="s">
        <v>17</v>
      </c>
      <c r="C61" s="9">
        <v>17</v>
      </c>
      <c r="D61" s="11">
        <v>8100</v>
      </c>
      <c r="E61" s="9">
        <f t="shared" si="0"/>
        <v>137700</v>
      </c>
    </row>
    <row r="62" spans="1:5" ht="15" thickBot="1" x14ac:dyDescent="0.4">
      <c r="A62" s="7" t="s">
        <v>24</v>
      </c>
      <c r="B62" s="8" t="s">
        <v>17</v>
      </c>
      <c r="C62" s="9">
        <v>23</v>
      </c>
      <c r="D62" s="11">
        <v>13726</v>
      </c>
      <c r="E62" s="9">
        <f t="shared" si="0"/>
        <v>315698</v>
      </c>
    </row>
    <row r="63" spans="1:5" ht="15" thickBot="1" x14ac:dyDescent="0.4">
      <c r="A63" s="70" t="s">
        <v>123</v>
      </c>
      <c r="B63" s="65"/>
      <c r="C63" s="66"/>
      <c r="D63" s="67"/>
      <c r="E63" s="69">
        <f>SUM(E41:E62)</f>
        <v>13372453</v>
      </c>
    </row>
    <row r="64" spans="1:5" ht="16" thickBot="1" x14ac:dyDescent="0.4">
      <c r="A64" s="94" t="s">
        <v>25</v>
      </c>
      <c r="B64" s="95"/>
      <c r="C64" s="95"/>
      <c r="D64" s="95"/>
      <c r="E64" s="96"/>
    </row>
    <row r="65" spans="1:5" ht="15" thickBot="1" x14ac:dyDescent="0.4">
      <c r="A65" s="7" t="s">
        <v>26</v>
      </c>
      <c r="B65" s="8" t="s">
        <v>23</v>
      </c>
      <c r="C65" s="9">
        <v>36000</v>
      </c>
      <c r="D65" s="11">
        <v>4</v>
      </c>
      <c r="E65" s="9">
        <f>C65*D65</f>
        <v>144000</v>
      </c>
    </row>
    <row r="66" spans="1:5" ht="29.5" thickBot="1" x14ac:dyDescent="0.4">
      <c r="A66" s="7" t="s">
        <v>27</v>
      </c>
      <c r="B66" s="8"/>
      <c r="C66" s="9">
        <v>60000</v>
      </c>
      <c r="D66" s="11">
        <v>4</v>
      </c>
      <c r="E66" s="9">
        <f t="shared" ref="E66:E67" si="1">C66*D66</f>
        <v>240000</v>
      </c>
    </row>
    <row r="67" spans="1:5" ht="29.5" thickBot="1" x14ac:dyDescent="0.4">
      <c r="A67" s="7" t="s">
        <v>28</v>
      </c>
      <c r="B67" s="8"/>
      <c r="C67" s="9">
        <v>60000</v>
      </c>
      <c r="D67" s="11">
        <v>4</v>
      </c>
      <c r="E67" s="9">
        <f t="shared" si="1"/>
        <v>240000</v>
      </c>
    </row>
    <row r="68" spans="1:5" ht="15" thickBot="1" x14ac:dyDescent="0.4">
      <c r="A68" s="70" t="s">
        <v>123</v>
      </c>
      <c r="B68" s="65"/>
      <c r="C68" s="66"/>
      <c r="D68" s="67"/>
      <c r="E68" s="69">
        <f>SUM(E65:E67)</f>
        <v>624000</v>
      </c>
    </row>
    <row r="69" spans="1:5" ht="16" thickBot="1" x14ac:dyDescent="0.4">
      <c r="A69" s="94" t="s">
        <v>29</v>
      </c>
      <c r="B69" s="95"/>
      <c r="C69" s="95"/>
      <c r="D69" s="95"/>
      <c r="E69" s="96"/>
    </row>
    <row r="70" spans="1:5" ht="15" thickBot="1" x14ac:dyDescent="0.4">
      <c r="A70" s="7" t="s">
        <v>30</v>
      </c>
      <c r="B70" s="8" t="s">
        <v>17</v>
      </c>
      <c r="C70" s="9">
        <v>1.5</v>
      </c>
      <c r="D70" s="10">
        <v>14550</v>
      </c>
      <c r="E70" s="9">
        <f>C70*D70</f>
        <v>21825</v>
      </c>
    </row>
    <row r="71" spans="1:5" ht="15" thickBot="1" x14ac:dyDescent="0.4">
      <c r="A71" s="7" t="s">
        <v>31</v>
      </c>
      <c r="B71" s="8" t="s">
        <v>17</v>
      </c>
      <c r="C71" s="9">
        <v>1.5</v>
      </c>
      <c r="D71" s="10">
        <v>14550</v>
      </c>
      <c r="E71" s="9">
        <f>C71*D71</f>
        <v>21825</v>
      </c>
    </row>
    <row r="72" spans="1:5" ht="15" thickBot="1" x14ac:dyDescent="0.4">
      <c r="A72" s="70" t="s">
        <v>123</v>
      </c>
      <c r="B72" s="65"/>
      <c r="C72" s="66"/>
      <c r="D72" s="67"/>
      <c r="E72" s="69">
        <f>SUM(E70:E71)</f>
        <v>43650</v>
      </c>
    </row>
    <row r="73" spans="1:5" ht="16" thickBot="1" x14ac:dyDescent="0.4">
      <c r="A73" s="94" t="s">
        <v>32</v>
      </c>
      <c r="B73" s="95"/>
      <c r="C73" s="95"/>
      <c r="D73" s="95"/>
      <c r="E73" s="96"/>
    </row>
    <row r="74" spans="1:5" ht="15" thickBot="1" x14ac:dyDescent="0.4">
      <c r="A74" s="7" t="s">
        <v>35</v>
      </c>
      <c r="B74" s="8" t="s">
        <v>5</v>
      </c>
      <c r="C74" s="9">
        <v>900000</v>
      </c>
      <c r="D74" s="11">
        <v>1</v>
      </c>
      <c r="E74" s="9">
        <f>C74*D74</f>
        <v>900000</v>
      </c>
    </row>
    <row r="75" spans="1:5" ht="15" thickBot="1" x14ac:dyDescent="0.4">
      <c r="A75" s="7" t="s">
        <v>33</v>
      </c>
      <c r="B75" s="8" t="s">
        <v>5</v>
      </c>
      <c r="C75" s="12">
        <v>550000</v>
      </c>
      <c r="D75" s="11">
        <v>1</v>
      </c>
      <c r="E75" s="9">
        <f t="shared" ref="E75:E79" si="2">C75*D75</f>
        <v>550000</v>
      </c>
    </row>
    <row r="76" spans="1:5" ht="15" thickBot="1" x14ac:dyDescent="0.4">
      <c r="A76" s="7" t="s">
        <v>34</v>
      </c>
      <c r="B76" s="8" t="s">
        <v>5</v>
      </c>
      <c r="C76" s="12">
        <v>600000</v>
      </c>
      <c r="D76" s="11">
        <v>1</v>
      </c>
      <c r="E76" s="9">
        <f t="shared" si="2"/>
        <v>600000</v>
      </c>
    </row>
    <row r="77" spans="1:5" ht="15" thickBot="1" x14ac:dyDescent="0.4">
      <c r="A77" s="7" t="s">
        <v>35</v>
      </c>
      <c r="B77" s="8" t="s">
        <v>5</v>
      </c>
      <c r="C77" s="12">
        <v>1700000</v>
      </c>
      <c r="D77" s="11">
        <v>1</v>
      </c>
      <c r="E77" s="9">
        <f t="shared" si="2"/>
        <v>1700000</v>
      </c>
    </row>
    <row r="78" spans="1:5" ht="15" thickBot="1" x14ac:dyDescent="0.4">
      <c r="A78" s="7" t="s">
        <v>36</v>
      </c>
      <c r="B78" s="8" t="s">
        <v>5</v>
      </c>
      <c r="C78" s="12">
        <v>50000</v>
      </c>
      <c r="D78" s="11">
        <v>1</v>
      </c>
      <c r="E78" s="9">
        <f t="shared" si="2"/>
        <v>50000</v>
      </c>
    </row>
    <row r="79" spans="1:5" ht="15" thickBot="1" x14ac:dyDescent="0.4">
      <c r="A79" s="7" t="s">
        <v>37</v>
      </c>
      <c r="B79" s="8" t="s">
        <v>5</v>
      </c>
      <c r="C79" s="12">
        <v>125000</v>
      </c>
      <c r="D79" s="11">
        <v>1</v>
      </c>
      <c r="E79" s="9">
        <f t="shared" si="2"/>
        <v>125000</v>
      </c>
    </row>
    <row r="80" spans="1:5" ht="15" thickBot="1" x14ac:dyDescent="0.4">
      <c r="A80" s="68" t="s">
        <v>123</v>
      </c>
      <c r="B80" s="65"/>
      <c r="C80" s="71"/>
      <c r="D80" s="67"/>
      <c r="E80" s="69">
        <f>SUM(E74:E79)</f>
        <v>3925000</v>
      </c>
    </row>
    <row r="81" spans="1:9" ht="15" thickBot="1" x14ac:dyDescent="0.4">
      <c r="A81" s="94" t="s">
        <v>38</v>
      </c>
      <c r="B81" s="97"/>
      <c r="C81" s="97"/>
      <c r="D81" s="97"/>
      <c r="E81" s="98"/>
    </row>
    <row r="82" spans="1:9" ht="15" thickBot="1" x14ac:dyDescent="0.4">
      <c r="A82" s="7" t="s">
        <v>39</v>
      </c>
      <c r="B82" s="13" t="s">
        <v>5</v>
      </c>
      <c r="C82" s="12">
        <v>988100</v>
      </c>
      <c r="D82" s="11">
        <v>1</v>
      </c>
      <c r="E82" s="12">
        <f>C82*D82</f>
        <v>988100</v>
      </c>
    </row>
    <row r="83" spans="1:9" ht="15" thickBot="1" x14ac:dyDescent="0.4">
      <c r="A83" s="7" t="s">
        <v>40</v>
      </c>
      <c r="B83" s="13" t="s">
        <v>5</v>
      </c>
      <c r="C83" s="12">
        <v>140000</v>
      </c>
      <c r="D83" s="11">
        <v>1</v>
      </c>
      <c r="E83" s="12">
        <f t="shared" ref="E83:E90" si="3">C83*D83</f>
        <v>140000</v>
      </c>
    </row>
    <row r="84" spans="1:9" ht="15" thickBot="1" x14ac:dyDescent="0.4">
      <c r="A84" s="7" t="s">
        <v>41</v>
      </c>
      <c r="B84" s="13" t="s">
        <v>5</v>
      </c>
      <c r="C84" s="12">
        <v>39000</v>
      </c>
      <c r="D84" s="11">
        <v>1</v>
      </c>
      <c r="E84" s="12">
        <f t="shared" si="3"/>
        <v>39000</v>
      </c>
    </row>
    <row r="85" spans="1:9" ht="15" thickBot="1" x14ac:dyDescent="0.4">
      <c r="A85" s="7" t="s">
        <v>42</v>
      </c>
      <c r="B85" s="13" t="s">
        <v>5</v>
      </c>
      <c r="C85" s="12">
        <v>8150</v>
      </c>
      <c r="D85" s="11">
        <v>1</v>
      </c>
      <c r="E85" s="12">
        <f t="shared" si="3"/>
        <v>8150</v>
      </c>
    </row>
    <row r="86" spans="1:9" ht="15" thickBot="1" x14ac:dyDescent="0.4">
      <c r="A86" s="7" t="s">
        <v>43</v>
      </c>
      <c r="B86" s="13" t="s">
        <v>5</v>
      </c>
      <c r="C86" s="12">
        <v>60000</v>
      </c>
      <c r="D86" s="11">
        <v>1</v>
      </c>
      <c r="E86" s="12">
        <f t="shared" si="3"/>
        <v>60000</v>
      </c>
    </row>
    <row r="87" spans="1:9" ht="15" thickBot="1" x14ac:dyDescent="0.4">
      <c r="A87" s="7" t="s">
        <v>44</v>
      </c>
      <c r="B87" s="13" t="s">
        <v>5</v>
      </c>
      <c r="C87" s="12">
        <v>20000</v>
      </c>
      <c r="D87" s="11">
        <v>1</v>
      </c>
      <c r="E87" s="12">
        <f t="shared" si="3"/>
        <v>20000</v>
      </c>
    </row>
    <row r="88" spans="1:9" ht="29.5" thickBot="1" x14ac:dyDescent="0.4">
      <c r="A88" s="7" t="s">
        <v>45</v>
      </c>
      <c r="B88" s="13" t="s">
        <v>5</v>
      </c>
      <c r="C88" s="12">
        <v>718700</v>
      </c>
      <c r="D88" s="11">
        <v>1</v>
      </c>
      <c r="E88" s="12">
        <f t="shared" si="3"/>
        <v>718700</v>
      </c>
    </row>
    <row r="89" spans="1:9" ht="15" thickBot="1" x14ac:dyDescent="0.4">
      <c r="A89" s="7" t="s">
        <v>46</v>
      </c>
      <c r="B89" s="13" t="s">
        <v>5</v>
      </c>
      <c r="C89" s="12">
        <v>988100</v>
      </c>
      <c r="D89" s="11">
        <v>1</v>
      </c>
      <c r="E89" s="12">
        <f t="shared" si="3"/>
        <v>988100</v>
      </c>
    </row>
    <row r="90" spans="1:9" ht="15" thickBot="1" x14ac:dyDescent="0.4">
      <c r="A90" s="7" t="s">
        <v>47</v>
      </c>
      <c r="B90" s="13" t="s">
        <v>5</v>
      </c>
      <c r="C90" s="12">
        <v>150000</v>
      </c>
      <c r="D90" s="11">
        <v>1</v>
      </c>
      <c r="E90" s="12">
        <f t="shared" si="3"/>
        <v>150000</v>
      </c>
    </row>
    <row r="91" spans="1:9" ht="15" thickBot="1" x14ac:dyDescent="0.4">
      <c r="A91" s="68" t="s">
        <v>123</v>
      </c>
      <c r="B91" s="65"/>
      <c r="C91" s="71"/>
      <c r="D91" s="67"/>
      <c r="E91" s="69">
        <f>SUM(E82:E90)</f>
        <v>3112050</v>
      </c>
    </row>
    <row r="92" spans="1:9" ht="15.5" thickBot="1" x14ac:dyDescent="0.4">
      <c r="A92" s="99" t="s">
        <v>99</v>
      </c>
      <c r="B92" s="100"/>
      <c r="C92" s="100"/>
      <c r="D92" s="100"/>
      <c r="E92" s="14">
        <v>21077153</v>
      </c>
      <c r="G92" s="1">
        <f>E92-E41-E50-E51-SUM(E42:E49)</f>
        <v>15348408</v>
      </c>
      <c r="H92">
        <v>570100</v>
      </c>
    </row>
    <row r="93" spans="1:9" ht="15.5" thickBot="1" x14ac:dyDescent="0.4">
      <c r="A93" s="99" t="s">
        <v>100</v>
      </c>
      <c r="B93" s="100"/>
      <c r="C93" s="100"/>
      <c r="D93" s="100"/>
      <c r="E93" s="14">
        <f>E92*0.1</f>
        <v>2107715.3000000003</v>
      </c>
      <c r="G93" s="1">
        <f>G92+H92</f>
        <v>15918508</v>
      </c>
    </row>
    <row r="94" spans="1:9" ht="15.5" thickBot="1" x14ac:dyDescent="0.4">
      <c r="A94" s="99" t="s">
        <v>101</v>
      </c>
      <c r="B94" s="100"/>
      <c r="C94" s="100"/>
      <c r="D94" s="100"/>
      <c r="E94" s="14">
        <f>E92*0.2</f>
        <v>4215430.6000000006</v>
      </c>
    </row>
    <row r="95" spans="1:9" ht="15.5" thickBot="1" x14ac:dyDescent="0.4">
      <c r="A95" s="92" t="s">
        <v>105</v>
      </c>
      <c r="B95" s="93"/>
      <c r="C95" s="93"/>
      <c r="D95" s="93"/>
      <c r="E95" s="63">
        <v>27400300</v>
      </c>
      <c r="H95" s="1"/>
      <c r="I95" s="1"/>
    </row>
    <row r="96" spans="1:9" ht="15" thickBot="1" x14ac:dyDescent="0.4">
      <c r="C96" s="1"/>
    </row>
    <row r="97" spans="2:8" ht="15.5" x14ac:dyDescent="0.35">
      <c r="B97" s="82" t="s">
        <v>120</v>
      </c>
      <c r="C97" s="83"/>
      <c r="D97" s="83"/>
      <c r="E97" s="86">
        <f>E38+E95</f>
        <v>34883107.390000001</v>
      </c>
      <c r="F97" s="72"/>
      <c r="G97" s="72"/>
      <c r="H97" s="72"/>
    </row>
    <row r="98" spans="2:8" ht="15" thickBot="1" x14ac:dyDescent="0.4">
      <c r="B98" s="84" t="s">
        <v>122</v>
      </c>
      <c r="C98" s="85"/>
      <c r="D98" s="85"/>
      <c r="E98" s="87"/>
      <c r="H98" s="1"/>
    </row>
    <row r="99" spans="2:8" x14ac:dyDescent="0.35">
      <c r="C99" s="1"/>
    </row>
    <row r="103" spans="2:8" x14ac:dyDescent="0.35">
      <c r="E103" s="1"/>
    </row>
  </sheetData>
  <mergeCells count="29">
    <mergeCell ref="C33:D33"/>
    <mergeCell ref="C34:D34"/>
    <mergeCell ref="C35:D35"/>
    <mergeCell ref="A93:D93"/>
    <mergeCell ref="A94:D94"/>
    <mergeCell ref="A40:E40"/>
    <mergeCell ref="A64:E64"/>
    <mergeCell ref="B97:D97"/>
    <mergeCell ref="B98:D98"/>
    <mergeCell ref="E97:E98"/>
    <mergeCell ref="C37:D37"/>
    <mergeCell ref="C38:D38"/>
    <mergeCell ref="A95:D95"/>
    <mergeCell ref="A69:E69"/>
    <mergeCell ref="A73:E73"/>
    <mergeCell ref="A81:E81"/>
    <mergeCell ref="A92:D92"/>
    <mergeCell ref="C31:D31"/>
    <mergeCell ref="C32:D32"/>
    <mergeCell ref="A2:E2"/>
    <mergeCell ref="C6:D6"/>
    <mergeCell ref="C13:D13"/>
    <mergeCell ref="C22:D22"/>
    <mergeCell ref="C29:D29"/>
    <mergeCell ref="A14:E14"/>
    <mergeCell ref="A3:E3"/>
    <mergeCell ref="A7:E7"/>
    <mergeCell ref="A23:E23"/>
    <mergeCell ref="A25:E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49" workbookViewId="0">
      <selection activeCell="A2" sqref="A2:E2"/>
    </sheetView>
  </sheetViews>
  <sheetFormatPr defaultRowHeight="14.5" x14ac:dyDescent="0.35"/>
  <cols>
    <col min="1" max="1" width="59.08984375" customWidth="1"/>
    <col min="2" max="2" width="9.6328125" bestFit="1" customWidth="1"/>
    <col min="3" max="3" width="13.90625" bestFit="1" customWidth="1"/>
    <col min="4" max="4" width="12.08984375" bestFit="1" customWidth="1"/>
    <col min="5" max="5" width="16.36328125" bestFit="1" customWidth="1"/>
  </cols>
  <sheetData>
    <row r="1" spans="1:10" ht="22.75" customHeight="1" thickBot="1" x14ac:dyDescent="0.5">
      <c r="A1" s="3" t="s">
        <v>107</v>
      </c>
      <c r="B1" s="4" t="s">
        <v>0</v>
      </c>
      <c r="C1" s="4" t="s">
        <v>1</v>
      </c>
      <c r="D1" s="4" t="s">
        <v>2</v>
      </c>
      <c r="E1" s="5" t="s">
        <v>3</v>
      </c>
    </row>
    <row r="2" spans="1:10" ht="16" thickBot="1" x14ac:dyDescent="0.4">
      <c r="A2" s="105" t="s">
        <v>4</v>
      </c>
      <c r="B2" s="105"/>
      <c r="C2" s="105"/>
      <c r="D2" s="105"/>
      <c r="E2" s="105"/>
    </row>
    <row r="3" spans="1:10" ht="18" customHeight="1" thickBot="1" x14ac:dyDescent="0.4">
      <c r="A3" s="7" t="s">
        <v>10</v>
      </c>
      <c r="B3" s="8" t="s">
        <v>5</v>
      </c>
      <c r="C3" s="9">
        <v>150000</v>
      </c>
      <c r="D3" s="10">
        <v>1</v>
      </c>
      <c r="E3" s="9">
        <v>150000</v>
      </c>
      <c r="F3" s="2"/>
      <c r="G3" s="2"/>
      <c r="H3" s="2"/>
      <c r="I3" s="2"/>
      <c r="J3" s="2"/>
    </row>
    <row r="4" spans="1:10" ht="18" customHeight="1" thickBot="1" x14ac:dyDescent="0.4">
      <c r="A4" s="7" t="s">
        <v>11</v>
      </c>
      <c r="B4" s="8" t="s">
        <v>5</v>
      </c>
      <c r="C4" s="9">
        <v>10000</v>
      </c>
      <c r="D4" s="10">
        <v>1</v>
      </c>
      <c r="E4" s="9">
        <v>10000</v>
      </c>
      <c r="F4" s="2"/>
      <c r="G4" s="2"/>
      <c r="H4" s="2"/>
      <c r="I4" s="2"/>
      <c r="J4" s="2"/>
    </row>
    <row r="5" spans="1:10" ht="18" customHeight="1" thickBot="1" x14ac:dyDescent="0.4">
      <c r="A5" s="7" t="s">
        <v>11</v>
      </c>
      <c r="B5" s="8" t="s">
        <v>5</v>
      </c>
      <c r="C5" s="9">
        <v>10000</v>
      </c>
      <c r="D5" s="10">
        <v>1</v>
      </c>
      <c r="E5" s="9">
        <v>10000</v>
      </c>
      <c r="F5" s="2"/>
      <c r="G5" s="2"/>
      <c r="H5" s="2"/>
      <c r="I5" s="2"/>
      <c r="J5" s="2"/>
    </row>
    <row r="6" spans="1:10" ht="18" customHeight="1" thickBot="1" x14ac:dyDescent="0.4">
      <c r="A6" s="7" t="s">
        <v>11</v>
      </c>
      <c r="B6" s="8" t="s">
        <v>5</v>
      </c>
      <c r="C6" s="9">
        <v>10000</v>
      </c>
      <c r="D6" s="10">
        <v>1</v>
      </c>
      <c r="E6" s="9">
        <v>10000</v>
      </c>
      <c r="F6" s="2"/>
      <c r="G6" s="2"/>
      <c r="H6" s="2"/>
      <c r="I6" s="2"/>
      <c r="J6" s="2"/>
    </row>
    <row r="7" spans="1:10" ht="18" customHeight="1" thickBot="1" x14ac:dyDescent="0.4">
      <c r="A7" s="7" t="s">
        <v>11</v>
      </c>
      <c r="B7" s="8" t="s">
        <v>5</v>
      </c>
      <c r="C7" s="9">
        <v>10000</v>
      </c>
      <c r="D7" s="10">
        <v>1</v>
      </c>
      <c r="E7" s="9">
        <v>10000</v>
      </c>
      <c r="F7" s="2"/>
      <c r="G7" s="2"/>
      <c r="H7" s="2"/>
      <c r="I7" s="2"/>
      <c r="J7" s="2"/>
    </row>
    <row r="8" spans="1:10" ht="18" customHeight="1" thickBot="1" x14ac:dyDescent="0.4">
      <c r="A8" s="7" t="s">
        <v>11</v>
      </c>
      <c r="B8" s="8" t="s">
        <v>5</v>
      </c>
      <c r="C8" s="9">
        <v>10000</v>
      </c>
      <c r="D8" s="10">
        <v>1</v>
      </c>
      <c r="E8" s="9">
        <v>10000</v>
      </c>
      <c r="F8" s="2"/>
      <c r="G8" s="2"/>
      <c r="H8" s="2"/>
      <c r="I8" s="2"/>
      <c r="J8" s="2"/>
    </row>
    <row r="9" spans="1:10" ht="18" customHeight="1" thickBot="1" x14ac:dyDescent="0.4">
      <c r="A9" s="7" t="s">
        <v>11</v>
      </c>
      <c r="B9" s="8" t="s">
        <v>5</v>
      </c>
      <c r="C9" s="9">
        <v>10000</v>
      </c>
      <c r="D9" s="10">
        <v>1</v>
      </c>
      <c r="E9" s="9">
        <v>10000</v>
      </c>
      <c r="F9" s="2"/>
      <c r="G9" s="2"/>
      <c r="H9" s="2"/>
      <c r="I9" s="2"/>
      <c r="J9" s="2"/>
    </row>
    <row r="10" spans="1:10" ht="18" customHeight="1" thickBot="1" x14ac:dyDescent="0.4">
      <c r="A10" s="7" t="s">
        <v>11</v>
      </c>
      <c r="B10" s="8" t="s">
        <v>5</v>
      </c>
      <c r="C10" s="9">
        <v>10000</v>
      </c>
      <c r="D10" s="10">
        <v>1</v>
      </c>
      <c r="E10" s="9">
        <v>10000</v>
      </c>
      <c r="F10" s="2"/>
      <c r="G10" s="2"/>
      <c r="H10" s="2"/>
      <c r="I10" s="2"/>
      <c r="J10" s="2"/>
    </row>
    <row r="11" spans="1:10" ht="18" customHeight="1" thickBot="1" x14ac:dyDescent="0.4">
      <c r="A11" s="7" t="s">
        <v>11</v>
      </c>
      <c r="B11" s="8" t="s">
        <v>5</v>
      </c>
      <c r="C11" s="9">
        <v>10000</v>
      </c>
      <c r="D11" s="10">
        <v>1</v>
      </c>
      <c r="E11" s="9">
        <v>10000</v>
      </c>
      <c r="F11" s="2"/>
      <c r="G11" s="2"/>
      <c r="H11" s="2"/>
      <c r="I11" s="2"/>
      <c r="J11" s="2"/>
    </row>
    <row r="12" spans="1:10" ht="18" customHeight="1" thickBot="1" x14ac:dyDescent="0.4">
      <c r="A12" s="7" t="s">
        <v>12</v>
      </c>
      <c r="B12" s="8" t="s">
        <v>6</v>
      </c>
      <c r="C12" s="9">
        <v>15</v>
      </c>
      <c r="D12" s="10">
        <v>347291</v>
      </c>
      <c r="E12" s="9">
        <v>5209365</v>
      </c>
      <c r="F12" s="2"/>
      <c r="G12" s="2"/>
      <c r="H12" s="2"/>
      <c r="I12" s="2"/>
      <c r="J12" s="2"/>
    </row>
    <row r="13" spans="1:10" ht="18" customHeight="1" thickBot="1" x14ac:dyDescent="0.4">
      <c r="A13" s="7" t="s">
        <v>13</v>
      </c>
      <c r="B13" s="8" t="s">
        <v>6</v>
      </c>
      <c r="C13" s="9">
        <v>53</v>
      </c>
      <c r="D13" s="10">
        <v>5460</v>
      </c>
      <c r="E13" s="9">
        <v>289380</v>
      </c>
      <c r="F13" s="2"/>
      <c r="G13" s="2"/>
      <c r="H13" s="2"/>
      <c r="I13" s="2"/>
      <c r="J13" s="2"/>
    </row>
    <row r="14" spans="1:10" ht="31.75" customHeight="1" thickBot="1" x14ac:dyDescent="0.4">
      <c r="A14" s="7" t="s">
        <v>103</v>
      </c>
      <c r="B14" s="8" t="s">
        <v>7</v>
      </c>
      <c r="C14" s="9">
        <v>56</v>
      </c>
      <c r="D14" s="10">
        <v>67102</v>
      </c>
      <c r="E14" s="9">
        <v>3757712</v>
      </c>
      <c r="F14" s="2"/>
      <c r="G14" s="2"/>
      <c r="H14" s="2"/>
      <c r="I14" s="2"/>
      <c r="J14" s="2"/>
    </row>
    <row r="15" spans="1:10" ht="18" customHeight="1" thickBot="1" x14ac:dyDescent="0.4">
      <c r="A15" s="7" t="s">
        <v>14</v>
      </c>
      <c r="B15" s="8" t="s">
        <v>7</v>
      </c>
      <c r="C15" s="9">
        <v>17</v>
      </c>
      <c r="D15" s="10">
        <v>67102</v>
      </c>
      <c r="E15" s="9">
        <v>1140734</v>
      </c>
      <c r="F15" s="2"/>
      <c r="G15" s="2"/>
      <c r="H15" s="2"/>
      <c r="I15" s="2"/>
      <c r="J15" s="2"/>
    </row>
    <row r="16" spans="1:10" ht="31.75" customHeight="1" thickBot="1" x14ac:dyDescent="0.4">
      <c r="A16" s="7" t="s">
        <v>102</v>
      </c>
      <c r="B16" s="8" t="s">
        <v>7</v>
      </c>
      <c r="C16" s="9">
        <v>10</v>
      </c>
      <c r="D16" s="10">
        <v>67102</v>
      </c>
      <c r="E16" s="9">
        <v>671020</v>
      </c>
      <c r="F16" s="2"/>
      <c r="G16" s="2"/>
      <c r="H16" s="2"/>
      <c r="I16" s="2"/>
      <c r="J16" s="2"/>
    </row>
    <row r="17" spans="1:10" ht="31.75" customHeight="1" thickBot="1" x14ac:dyDescent="0.4">
      <c r="A17" s="7" t="s">
        <v>104</v>
      </c>
      <c r="B17" s="8" t="s">
        <v>7</v>
      </c>
      <c r="C17" s="9">
        <v>17</v>
      </c>
      <c r="D17" s="10">
        <v>67102</v>
      </c>
      <c r="E17" s="9">
        <v>1140734</v>
      </c>
      <c r="F17" s="2"/>
      <c r="G17" s="2"/>
      <c r="H17" s="2"/>
      <c r="I17" s="2"/>
      <c r="J17" s="2"/>
    </row>
    <row r="18" spans="1:10" ht="18" customHeight="1" thickBot="1" x14ac:dyDescent="0.4">
      <c r="A18" s="7" t="s">
        <v>15</v>
      </c>
      <c r="B18" s="8" t="s">
        <v>9</v>
      </c>
      <c r="C18" s="9">
        <v>2.5</v>
      </c>
      <c r="D18" s="10">
        <v>14092</v>
      </c>
      <c r="E18" s="9">
        <v>35230</v>
      </c>
      <c r="F18" s="2"/>
      <c r="G18" s="2"/>
      <c r="H18" s="2"/>
      <c r="I18" s="2"/>
      <c r="J18" s="2"/>
    </row>
    <row r="19" spans="1:10" ht="18" customHeight="1" thickBot="1" x14ac:dyDescent="0.4">
      <c r="A19" s="7" t="s">
        <v>16</v>
      </c>
      <c r="B19" s="8" t="s">
        <v>17</v>
      </c>
      <c r="C19" s="9">
        <v>125</v>
      </c>
      <c r="D19" s="10">
        <v>3000</v>
      </c>
      <c r="E19" s="9">
        <v>375000</v>
      </c>
      <c r="F19" s="2"/>
      <c r="G19" s="2"/>
      <c r="H19" s="2"/>
      <c r="I19" s="2"/>
      <c r="J19" s="2"/>
    </row>
    <row r="20" spans="1:10" ht="18" customHeight="1" thickBot="1" x14ac:dyDescent="0.4">
      <c r="A20" s="7" t="s">
        <v>18</v>
      </c>
      <c r="B20" s="8" t="s">
        <v>17</v>
      </c>
      <c r="C20" s="9">
        <v>140</v>
      </c>
      <c r="D20" s="11">
        <v>122</v>
      </c>
      <c r="E20" s="9">
        <v>17080</v>
      </c>
      <c r="F20" s="2"/>
      <c r="G20" s="2"/>
      <c r="H20" s="2"/>
      <c r="I20" s="2"/>
      <c r="J20" s="2"/>
    </row>
    <row r="21" spans="1:10" ht="18" customHeight="1" thickBot="1" x14ac:dyDescent="0.4">
      <c r="A21" s="7" t="s">
        <v>20</v>
      </c>
      <c r="B21" s="8" t="s">
        <v>21</v>
      </c>
      <c r="C21" s="9">
        <v>1100</v>
      </c>
      <c r="D21" s="11">
        <v>16</v>
      </c>
      <c r="E21" s="9">
        <v>17600</v>
      </c>
      <c r="F21" s="2"/>
      <c r="G21" s="2"/>
      <c r="H21" s="2"/>
      <c r="I21" s="2"/>
      <c r="J21" s="2"/>
    </row>
    <row r="22" spans="1:10" ht="31.75" customHeight="1" thickBot="1" x14ac:dyDescent="0.4">
      <c r="A22" s="7" t="s">
        <v>22</v>
      </c>
      <c r="B22" s="8" t="s">
        <v>23</v>
      </c>
      <c r="C22" s="9">
        <v>2200</v>
      </c>
      <c r="D22" s="11">
        <v>16</v>
      </c>
      <c r="E22" s="9">
        <v>35200</v>
      </c>
      <c r="F22" s="2"/>
      <c r="G22" s="2"/>
      <c r="H22" s="2"/>
      <c r="I22" s="2"/>
      <c r="J22" s="2"/>
    </row>
    <row r="23" spans="1:10" ht="18" customHeight="1" thickBot="1" x14ac:dyDescent="0.4">
      <c r="A23" s="7" t="s">
        <v>19</v>
      </c>
      <c r="B23" s="8" t="s">
        <v>17</v>
      </c>
      <c r="C23" s="9">
        <v>17</v>
      </c>
      <c r="D23" s="11">
        <v>8100</v>
      </c>
      <c r="E23" s="9">
        <v>137700</v>
      </c>
      <c r="F23" s="2"/>
      <c r="G23" s="2"/>
      <c r="H23" s="2"/>
      <c r="I23" s="2"/>
      <c r="J23" s="2"/>
    </row>
    <row r="24" spans="1:10" ht="18" customHeight="1" thickBot="1" x14ac:dyDescent="0.4">
      <c r="A24" s="7" t="s">
        <v>24</v>
      </c>
      <c r="B24" s="8" t="s">
        <v>17</v>
      </c>
      <c r="C24" s="9">
        <v>23</v>
      </c>
      <c r="D24" s="11">
        <v>13726</v>
      </c>
      <c r="E24" s="9">
        <v>315698</v>
      </c>
      <c r="F24" s="2"/>
      <c r="G24" s="2"/>
      <c r="H24" s="2"/>
      <c r="I24" s="2"/>
      <c r="J24" s="2"/>
    </row>
    <row r="25" spans="1:10" ht="20" customHeight="1" thickBot="1" x14ac:dyDescent="0.4">
      <c r="A25" s="94" t="s">
        <v>25</v>
      </c>
      <c r="B25" s="95"/>
      <c r="C25" s="95"/>
      <c r="D25" s="95"/>
      <c r="E25" s="96"/>
      <c r="F25" s="2"/>
      <c r="G25" s="2"/>
      <c r="H25" s="2"/>
      <c r="I25" s="2"/>
      <c r="J25" s="2"/>
    </row>
    <row r="26" spans="1:10" ht="18" customHeight="1" thickBot="1" x14ac:dyDescent="0.4">
      <c r="A26" s="7" t="s">
        <v>26</v>
      </c>
      <c r="B26" s="8" t="s">
        <v>23</v>
      </c>
      <c r="C26" s="9">
        <v>36000</v>
      </c>
      <c r="D26" s="11">
        <v>4</v>
      </c>
      <c r="E26" s="9">
        <v>144000</v>
      </c>
      <c r="F26" s="2"/>
      <c r="G26" s="2"/>
      <c r="H26" s="2"/>
      <c r="I26" s="2"/>
      <c r="J26" s="2"/>
    </row>
    <row r="27" spans="1:10" ht="31.75" customHeight="1" thickBot="1" x14ac:dyDescent="0.4">
      <c r="A27" s="7" t="s">
        <v>27</v>
      </c>
      <c r="B27" s="8"/>
      <c r="C27" s="9">
        <v>60000</v>
      </c>
      <c r="D27" s="11">
        <v>4</v>
      </c>
      <c r="E27" s="9">
        <v>240000</v>
      </c>
      <c r="F27" s="2"/>
      <c r="G27" s="2"/>
      <c r="H27" s="2"/>
      <c r="I27" s="2"/>
      <c r="J27" s="2"/>
    </row>
    <row r="28" spans="1:10" ht="31.75" customHeight="1" thickBot="1" x14ac:dyDescent="0.4">
      <c r="A28" s="7" t="s">
        <v>28</v>
      </c>
      <c r="B28" s="8"/>
      <c r="C28" s="9">
        <v>60000</v>
      </c>
      <c r="D28" s="11">
        <v>4</v>
      </c>
      <c r="E28" s="9">
        <v>240000</v>
      </c>
      <c r="F28" s="2"/>
      <c r="G28" s="2"/>
      <c r="H28" s="2"/>
      <c r="I28" s="2"/>
      <c r="J28" s="2"/>
    </row>
    <row r="29" spans="1:10" ht="18" customHeight="1" thickBot="1" x14ac:dyDescent="0.4">
      <c r="A29" s="94" t="s">
        <v>29</v>
      </c>
      <c r="B29" s="95"/>
      <c r="C29" s="95"/>
      <c r="D29" s="95"/>
      <c r="E29" s="96"/>
      <c r="F29" s="2"/>
      <c r="G29" s="2"/>
      <c r="H29" s="2"/>
      <c r="I29" s="2"/>
      <c r="J29" s="2"/>
    </row>
    <row r="30" spans="1:10" ht="18" customHeight="1" thickBot="1" x14ac:dyDescent="0.4">
      <c r="A30" s="7" t="s">
        <v>30</v>
      </c>
      <c r="B30" s="8" t="s">
        <v>17</v>
      </c>
      <c r="C30" s="9">
        <v>1.5</v>
      </c>
      <c r="D30" s="10">
        <v>14550</v>
      </c>
      <c r="E30" s="9">
        <v>21825</v>
      </c>
      <c r="F30" s="2"/>
      <c r="G30" s="2"/>
      <c r="H30" s="2"/>
      <c r="I30" s="2"/>
      <c r="J30" s="2"/>
    </row>
    <row r="31" spans="1:10" ht="18" customHeight="1" thickBot="1" x14ac:dyDescent="0.4">
      <c r="A31" s="7" t="s">
        <v>31</v>
      </c>
      <c r="B31" s="8" t="s">
        <v>17</v>
      </c>
      <c r="C31" s="9">
        <v>1.5</v>
      </c>
      <c r="D31" s="10">
        <v>14550</v>
      </c>
      <c r="E31" s="9">
        <v>21825</v>
      </c>
      <c r="F31" s="2"/>
      <c r="G31" s="2"/>
      <c r="H31" s="2"/>
      <c r="I31" s="2"/>
      <c r="J31" s="2"/>
    </row>
    <row r="32" spans="1:10" ht="18" customHeight="1" thickBot="1" x14ac:dyDescent="0.4">
      <c r="A32" s="94" t="s">
        <v>32</v>
      </c>
      <c r="B32" s="95"/>
      <c r="C32" s="95"/>
      <c r="D32" s="95"/>
      <c r="E32" s="96"/>
      <c r="F32" s="2"/>
      <c r="G32" s="2"/>
      <c r="H32" s="2"/>
      <c r="I32" s="2"/>
      <c r="J32" s="2"/>
    </row>
    <row r="33" spans="1:10" ht="18" customHeight="1" thickBot="1" x14ac:dyDescent="0.4">
      <c r="A33" s="7" t="s">
        <v>35</v>
      </c>
      <c r="B33" s="8" t="s">
        <v>5</v>
      </c>
      <c r="C33" s="9">
        <v>900000</v>
      </c>
      <c r="D33" s="11">
        <v>1</v>
      </c>
      <c r="E33" s="9">
        <v>900000</v>
      </c>
      <c r="F33" s="2"/>
      <c r="G33" s="2"/>
      <c r="H33" s="2"/>
      <c r="I33" s="2"/>
      <c r="J33" s="2"/>
    </row>
    <row r="34" spans="1:10" ht="18" customHeight="1" thickBot="1" x14ac:dyDescent="0.4">
      <c r="A34" s="7" t="s">
        <v>33</v>
      </c>
      <c r="B34" s="8" t="s">
        <v>5</v>
      </c>
      <c r="C34" s="12">
        <v>550000</v>
      </c>
      <c r="D34" s="11">
        <v>1</v>
      </c>
      <c r="E34" s="12">
        <v>550000</v>
      </c>
    </row>
    <row r="35" spans="1:10" ht="18" customHeight="1" thickBot="1" x14ac:dyDescent="0.4">
      <c r="A35" s="7" t="s">
        <v>34</v>
      </c>
      <c r="B35" s="8" t="s">
        <v>5</v>
      </c>
      <c r="C35" s="12">
        <v>600000</v>
      </c>
      <c r="D35" s="11">
        <v>1</v>
      </c>
      <c r="E35" s="12">
        <v>600000</v>
      </c>
    </row>
    <row r="36" spans="1:10" ht="18" customHeight="1" thickBot="1" x14ac:dyDescent="0.4">
      <c r="A36" s="7" t="s">
        <v>35</v>
      </c>
      <c r="B36" s="8" t="s">
        <v>5</v>
      </c>
      <c r="C36" s="12">
        <v>1700000</v>
      </c>
      <c r="D36" s="11">
        <v>1</v>
      </c>
      <c r="E36" s="12">
        <v>1700000</v>
      </c>
    </row>
    <row r="37" spans="1:10" ht="18" customHeight="1" thickBot="1" x14ac:dyDescent="0.4">
      <c r="A37" s="7" t="s">
        <v>36</v>
      </c>
      <c r="B37" s="8" t="s">
        <v>5</v>
      </c>
      <c r="C37" s="12">
        <v>50000</v>
      </c>
      <c r="D37" s="11">
        <v>1</v>
      </c>
      <c r="E37" s="12">
        <v>50000</v>
      </c>
    </row>
    <row r="38" spans="1:10" ht="18" customHeight="1" thickBot="1" x14ac:dyDescent="0.4">
      <c r="A38" s="7" t="s">
        <v>37</v>
      </c>
      <c r="B38" s="8" t="s">
        <v>5</v>
      </c>
      <c r="C38" s="12">
        <v>125000</v>
      </c>
      <c r="D38" s="11">
        <v>1</v>
      </c>
      <c r="E38" s="12">
        <v>125000</v>
      </c>
    </row>
    <row r="39" spans="1:10" ht="18" customHeight="1" thickBot="1" x14ac:dyDescent="0.4">
      <c r="A39" s="94" t="s">
        <v>38</v>
      </c>
      <c r="B39" s="97"/>
      <c r="C39" s="97"/>
      <c r="D39" s="97"/>
      <c r="E39" s="98"/>
    </row>
    <row r="40" spans="1:10" ht="18" customHeight="1" thickBot="1" x14ac:dyDescent="0.4">
      <c r="A40" s="7" t="s">
        <v>39</v>
      </c>
      <c r="B40" s="13" t="s">
        <v>5</v>
      </c>
      <c r="C40" s="12">
        <v>988100</v>
      </c>
      <c r="D40" s="11">
        <v>1</v>
      </c>
      <c r="E40" s="12">
        <v>988100</v>
      </c>
    </row>
    <row r="41" spans="1:10" ht="18" customHeight="1" thickBot="1" x14ac:dyDescent="0.4">
      <c r="A41" s="7" t="s">
        <v>40</v>
      </c>
      <c r="B41" s="13" t="s">
        <v>5</v>
      </c>
      <c r="C41" s="12">
        <v>140000</v>
      </c>
      <c r="D41" s="11">
        <v>1</v>
      </c>
      <c r="E41" s="12">
        <v>140000</v>
      </c>
    </row>
    <row r="42" spans="1:10" ht="18" customHeight="1" thickBot="1" x14ac:dyDescent="0.4">
      <c r="A42" s="7" t="s">
        <v>41</v>
      </c>
      <c r="B42" s="13" t="s">
        <v>5</v>
      </c>
      <c r="C42" s="12">
        <v>39000</v>
      </c>
      <c r="D42" s="11">
        <v>1</v>
      </c>
      <c r="E42" s="12">
        <v>39000</v>
      </c>
    </row>
    <row r="43" spans="1:10" ht="18" customHeight="1" thickBot="1" x14ac:dyDescent="0.4">
      <c r="A43" s="7" t="s">
        <v>42</v>
      </c>
      <c r="B43" s="13" t="s">
        <v>5</v>
      </c>
      <c r="C43" s="12">
        <v>8150</v>
      </c>
      <c r="D43" s="11">
        <v>1</v>
      </c>
      <c r="E43" s="12">
        <v>8150</v>
      </c>
    </row>
    <row r="44" spans="1:10" ht="18" customHeight="1" thickBot="1" x14ac:dyDescent="0.4">
      <c r="A44" s="7" t="s">
        <v>43</v>
      </c>
      <c r="B44" s="13" t="s">
        <v>5</v>
      </c>
      <c r="C44" s="12">
        <v>60000</v>
      </c>
      <c r="D44" s="11">
        <v>1</v>
      </c>
      <c r="E44" s="12">
        <v>60000</v>
      </c>
    </row>
    <row r="45" spans="1:10" ht="18" customHeight="1" thickBot="1" x14ac:dyDescent="0.4">
      <c r="A45" s="7" t="s">
        <v>44</v>
      </c>
      <c r="B45" s="13" t="s">
        <v>5</v>
      </c>
      <c r="C45" s="12">
        <v>20000</v>
      </c>
      <c r="D45" s="11">
        <v>1</v>
      </c>
      <c r="E45" s="12">
        <v>20000</v>
      </c>
    </row>
    <row r="46" spans="1:10" ht="31.75" customHeight="1" thickBot="1" x14ac:dyDescent="0.4">
      <c r="A46" s="7" t="s">
        <v>45</v>
      </c>
      <c r="B46" s="13" t="s">
        <v>5</v>
      </c>
      <c r="C46" s="12">
        <v>718700</v>
      </c>
      <c r="D46" s="11">
        <v>1</v>
      </c>
      <c r="E46" s="12">
        <v>718700</v>
      </c>
    </row>
    <row r="47" spans="1:10" ht="18" customHeight="1" thickBot="1" x14ac:dyDescent="0.4">
      <c r="A47" s="7" t="s">
        <v>46</v>
      </c>
      <c r="B47" s="13" t="s">
        <v>5</v>
      </c>
      <c r="C47" s="12">
        <v>988100</v>
      </c>
      <c r="D47" s="11">
        <v>1</v>
      </c>
      <c r="E47" s="12">
        <v>988100</v>
      </c>
    </row>
    <row r="48" spans="1:10" ht="18" customHeight="1" thickBot="1" x14ac:dyDescent="0.4">
      <c r="A48" s="7" t="s">
        <v>47</v>
      </c>
      <c r="B48" s="13" t="s">
        <v>5</v>
      </c>
      <c r="C48" s="12">
        <v>150000</v>
      </c>
      <c r="D48" s="11">
        <v>1</v>
      </c>
      <c r="E48" s="12">
        <v>150000</v>
      </c>
    </row>
    <row r="49" spans="1:5" s="6" customFormat="1" ht="18" customHeight="1" thickBot="1" x14ac:dyDescent="0.4">
      <c r="A49" s="103" t="s">
        <v>99</v>
      </c>
      <c r="B49" s="104"/>
      <c r="C49" s="104"/>
      <c r="D49" s="104"/>
      <c r="E49" s="14">
        <v>21077153</v>
      </c>
    </row>
    <row r="50" spans="1:5" s="6" customFormat="1" ht="18" customHeight="1" thickBot="1" x14ac:dyDescent="0.4">
      <c r="A50" s="103" t="s">
        <v>100</v>
      </c>
      <c r="B50" s="104"/>
      <c r="C50" s="104"/>
      <c r="D50" s="104"/>
      <c r="E50" s="14">
        <v>2107716</v>
      </c>
    </row>
    <row r="51" spans="1:5" s="6" customFormat="1" ht="18" customHeight="1" thickBot="1" x14ac:dyDescent="0.4">
      <c r="A51" s="103" t="s">
        <v>101</v>
      </c>
      <c r="B51" s="104"/>
      <c r="C51" s="104"/>
      <c r="D51" s="104"/>
      <c r="E51" s="14">
        <v>4215431</v>
      </c>
    </row>
    <row r="52" spans="1:5" ht="15.5" thickBot="1" x14ac:dyDescent="0.4">
      <c r="A52" s="103" t="s">
        <v>105</v>
      </c>
      <c r="B52" s="104"/>
      <c r="C52" s="104"/>
      <c r="D52" s="104"/>
      <c r="E52" s="14">
        <v>27400300</v>
      </c>
    </row>
    <row r="53" spans="1:5" x14ac:dyDescent="0.35">
      <c r="C53" s="1"/>
    </row>
    <row r="54" spans="1:5" x14ac:dyDescent="0.35">
      <c r="C54" s="1"/>
    </row>
    <row r="55" spans="1:5" x14ac:dyDescent="0.35">
      <c r="C55" s="1"/>
    </row>
    <row r="56" spans="1:5" x14ac:dyDescent="0.35">
      <c r="C56" s="1"/>
    </row>
  </sheetData>
  <mergeCells count="9">
    <mergeCell ref="A52:D52"/>
    <mergeCell ref="A2:E2"/>
    <mergeCell ref="A49:D49"/>
    <mergeCell ref="A50:D50"/>
    <mergeCell ref="A51:D51"/>
    <mergeCell ref="A25:E25"/>
    <mergeCell ref="A29:E29"/>
    <mergeCell ref="A32:E32"/>
    <mergeCell ref="A39:E3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40" workbookViewId="0">
      <selection activeCell="H44" sqref="H44"/>
    </sheetView>
  </sheetViews>
  <sheetFormatPr defaultRowHeight="14.5" x14ac:dyDescent="0.35"/>
  <cols>
    <col min="1" max="1" width="40.08984375" customWidth="1"/>
    <col min="2" max="2" width="13.1796875" customWidth="1"/>
    <col min="3" max="3" width="12.08984375" customWidth="1"/>
    <col min="4" max="4" width="10.54296875" customWidth="1"/>
    <col min="5" max="5" width="17.36328125" customWidth="1"/>
  </cols>
  <sheetData>
    <row r="1" spans="1:5" ht="19" thickBot="1" x14ac:dyDescent="0.5">
      <c r="A1" s="15" t="s">
        <v>106</v>
      </c>
      <c r="B1" s="16" t="s">
        <v>48</v>
      </c>
      <c r="C1" s="16" t="s">
        <v>49</v>
      </c>
      <c r="D1" s="16" t="s">
        <v>50</v>
      </c>
      <c r="E1" s="17" t="s">
        <v>51</v>
      </c>
    </row>
    <row r="2" spans="1:5" ht="18" customHeight="1" x14ac:dyDescent="0.35">
      <c r="A2" s="108" t="s">
        <v>52</v>
      </c>
      <c r="B2" s="109"/>
      <c r="C2" s="109"/>
      <c r="D2" s="109"/>
      <c r="E2" s="110"/>
    </row>
    <row r="3" spans="1:5" ht="18" customHeight="1" thickBot="1" x14ac:dyDescent="0.4">
      <c r="A3" s="119" t="s">
        <v>53</v>
      </c>
      <c r="B3" s="120"/>
      <c r="C3" s="120"/>
      <c r="D3" s="120"/>
      <c r="E3" s="121"/>
    </row>
    <row r="4" spans="1:5" ht="18" customHeight="1" thickBot="1" x14ac:dyDescent="0.4">
      <c r="A4" s="24" t="s">
        <v>54</v>
      </c>
      <c r="B4" s="19">
        <v>12</v>
      </c>
      <c r="C4" s="25" t="s">
        <v>55</v>
      </c>
      <c r="D4" s="20">
        <v>36190</v>
      </c>
      <c r="E4" s="19">
        <v>434280</v>
      </c>
    </row>
    <row r="5" spans="1:5" ht="18" customHeight="1" thickBot="1" x14ac:dyDescent="0.4">
      <c r="A5" s="24" t="s">
        <v>56</v>
      </c>
      <c r="B5" s="19">
        <v>14</v>
      </c>
      <c r="C5" s="25" t="s">
        <v>55</v>
      </c>
      <c r="D5" s="20">
        <v>19330</v>
      </c>
      <c r="E5" s="19">
        <v>270620</v>
      </c>
    </row>
    <row r="6" spans="1:5" ht="18" customHeight="1" thickBot="1" x14ac:dyDescent="0.4">
      <c r="A6" s="24" t="s">
        <v>57</v>
      </c>
      <c r="B6" s="19">
        <v>23</v>
      </c>
      <c r="C6" s="25" t="s">
        <v>55</v>
      </c>
      <c r="D6" s="20">
        <v>19330</v>
      </c>
      <c r="E6" s="19">
        <v>444590</v>
      </c>
    </row>
    <row r="7" spans="1:5" ht="18" customHeight="1" thickBot="1" x14ac:dyDescent="0.4">
      <c r="A7" s="24" t="s">
        <v>58</v>
      </c>
      <c r="B7" s="19">
        <v>15</v>
      </c>
      <c r="C7" s="25" t="s">
        <v>55</v>
      </c>
      <c r="D7" s="20">
        <v>19330</v>
      </c>
      <c r="E7" s="19">
        <v>289950</v>
      </c>
    </row>
    <row r="8" spans="1:5" ht="18" customHeight="1" thickBot="1" x14ac:dyDescent="0.4">
      <c r="A8" s="24" t="s">
        <v>8</v>
      </c>
      <c r="B8" s="19">
        <v>0.15</v>
      </c>
      <c r="C8" s="25" t="s">
        <v>55</v>
      </c>
      <c r="D8" s="20">
        <v>72380</v>
      </c>
      <c r="E8" s="19">
        <v>10857</v>
      </c>
    </row>
    <row r="9" spans="1:5" ht="18" customHeight="1" thickBot="1" x14ac:dyDescent="0.4">
      <c r="A9" s="24" t="s">
        <v>59</v>
      </c>
      <c r="B9" s="19">
        <v>5</v>
      </c>
      <c r="C9" s="25" t="s">
        <v>55</v>
      </c>
      <c r="D9" s="20">
        <v>16880</v>
      </c>
      <c r="E9" s="19">
        <v>84400</v>
      </c>
    </row>
    <row r="10" spans="1:5" ht="18" customHeight="1" thickBot="1" x14ac:dyDescent="0.4">
      <c r="A10" s="24" t="s">
        <v>60</v>
      </c>
      <c r="B10" s="19">
        <v>9</v>
      </c>
      <c r="C10" s="25" t="s">
        <v>55</v>
      </c>
      <c r="D10" s="20">
        <v>16880</v>
      </c>
      <c r="E10" s="19">
        <v>151920</v>
      </c>
    </row>
    <row r="11" spans="1:5" ht="18" customHeight="1" thickBot="1" x14ac:dyDescent="0.4">
      <c r="A11" s="117" t="s">
        <v>61</v>
      </c>
      <c r="B11" s="118"/>
      <c r="C11" s="118"/>
      <c r="D11" s="118"/>
      <c r="E11" s="118"/>
    </row>
    <row r="12" spans="1:5" ht="18" customHeight="1" thickBot="1" x14ac:dyDescent="0.4">
      <c r="A12" s="24" t="s">
        <v>61</v>
      </c>
      <c r="B12" s="19">
        <v>25</v>
      </c>
      <c r="C12" s="25" t="s">
        <v>62</v>
      </c>
      <c r="D12" s="20">
        <v>15220</v>
      </c>
      <c r="E12" s="19">
        <v>380500</v>
      </c>
    </row>
    <row r="13" spans="1:5" ht="18" customHeight="1" thickBot="1" x14ac:dyDescent="0.4">
      <c r="A13" s="24" t="s">
        <v>70</v>
      </c>
      <c r="B13" s="19">
        <v>10</v>
      </c>
      <c r="C13" s="25" t="s">
        <v>62</v>
      </c>
      <c r="D13" s="20">
        <v>20434</v>
      </c>
      <c r="E13" s="19">
        <v>204340</v>
      </c>
    </row>
    <row r="14" spans="1:5" ht="18" customHeight="1" thickBot="1" x14ac:dyDescent="0.4">
      <c r="A14" s="117" t="s">
        <v>63</v>
      </c>
      <c r="B14" s="118"/>
      <c r="C14" s="118"/>
      <c r="D14" s="118"/>
      <c r="E14" s="118"/>
    </row>
    <row r="15" spans="1:5" ht="18" customHeight="1" thickBot="1" x14ac:dyDescent="0.4">
      <c r="A15" s="24" t="s">
        <v>64</v>
      </c>
      <c r="B15" s="19">
        <v>70</v>
      </c>
      <c r="C15" s="25" t="s">
        <v>68</v>
      </c>
      <c r="D15" s="20">
        <v>2700</v>
      </c>
      <c r="E15" s="19">
        <v>189000</v>
      </c>
    </row>
    <row r="16" spans="1:5" ht="18" customHeight="1" thickBot="1" x14ac:dyDescent="0.4">
      <c r="A16" s="24" t="s">
        <v>65</v>
      </c>
      <c r="B16" s="19">
        <v>75</v>
      </c>
      <c r="C16" s="25" t="s">
        <v>68</v>
      </c>
      <c r="D16" s="20">
        <v>4380</v>
      </c>
      <c r="E16" s="19">
        <v>328500</v>
      </c>
    </row>
    <row r="17" spans="1:5" ht="18" customHeight="1" thickBot="1" x14ac:dyDescent="0.4">
      <c r="A17" s="24" t="s">
        <v>66</v>
      </c>
      <c r="B17" s="19">
        <v>2500</v>
      </c>
      <c r="C17" s="25" t="s">
        <v>69</v>
      </c>
      <c r="D17" s="20">
        <v>21</v>
      </c>
      <c r="E17" s="19">
        <v>52500</v>
      </c>
    </row>
    <row r="18" spans="1:5" ht="18" customHeight="1" thickBot="1" x14ac:dyDescent="0.4">
      <c r="A18" s="24" t="s">
        <v>67</v>
      </c>
      <c r="B18" s="19">
        <v>5000</v>
      </c>
      <c r="C18" s="25" t="s">
        <v>69</v>
      </c>
      <c r="D18" s="20">
        <v>21</v>
      </c>
      <c r="E18" s="19">
        <v>105000</v>
      </c>
    </row>
    <row r="19" spans="1:5" ht="18" customHeight="1" thickBot="1" x14ac:dyDescent="0.4">
      <c r="A19" s="24" t="s">
        <v>71</v>
      </c>
      <c r="B19" s="19">
        <v>2800</v>
      </c>
      <c r="C19" s="25" t="s">
        <v>68</v>
      </c>
      <c r="D19" s="20">
        <v>80</v>
      </c>
      <c r="E19" s="19">
        <v>224000</v>
      </c>
    </row>
    <row r="20" spans="1:5" ht="18" customHeight="1" thickBot="1" x14ac:dyDescent="0.4">
      <c r="A20" s="117" t="s">
        <v>72</v>
      </c>
      <c r="B20" s="118"/>
      <c r="C20" s="118"/>
      <c r="D20" s="118"/>
      <c r="E20" s="118"/>
    </row>
    <row r="21" spans="1:5" ht="18" customHeight="1" thickBot="1" x14ac:dyDescent="0.4">
      <c r="A21" s="18"/>
      <c r="B21" s="19">
        <v>300000</v>
      </c>
      <c r="C21" s="25" t="s">
        <v>73</v>
      </c>
      <c r="D21" s="20">
        <v>3</v>
      </c>
      <c r="E21" s="19">
        <v>900000</v>
      </c>
    </row>
    <row r="22" spans="1:5" ht="18" customHeight="1" thickBot="1" x14ac:dyDescent="0.4">
      <c r="A22" s="117" t="s">
        <v>74</v>
      </c>
      <c r="B22" s="118"/>
      <c r="C22" s="118"/>
      <c r="D22" s="118"/>
      <c r="E22" s="118"/>
    </row>
    <row r="23" spans="1:5" ht="18" customHeight="1" thickBot="1" x14ac:dyDescent="0.4">
      <c r="A23" s="24" t="s">
        <v>75</v>
      </c>
      <c r="B23" s="19">
        <v>25</v>
      </c>
      <c r="C23" s="25" t="s">
        <v>68</v>
      </c>
      <c r="D23" s="20">
        <v>8260</v>
      </c>
      <c r="E23" s="19">
        <v>206500</v>
      </c>
    </row>
    <row r="24" spans="1:5" ht="18" customHeight="1" thickBot="1" x14ac:dyDescent="0.4">
      <c r="A24" s="24" t="s">
        <v>76</v>
      </c>
      <c r="B24" s="19">
        <v>55</v>
      </c>
      <c r="C24" s="25" t="s">
        <v>55</v>
      </c>
      <c r="D24" s="20">
        <v>5510</v>
      </c>
      <c r="E24" s="19">
        <v>303050</v>
      </c>
    </row>
    <row r="25" spans="1:5" ht="18" customHeight="1" thickBot="1" x14ac:dyDescent="0.4">
      <c r="A25" s="24" t="s">
        <v>77</v>
      </c>
      <c r="B25" s="19">
        <v>13</v>
      </c>
      <c r="C25" s="25" t="s">
        <v>68</v>
      </c>
      <c r="D25" s="20">
        <v>8760</v>
      </c>
      <c r="E25" s="19">
        <v>113880</v>
      </c>
    </row>
    <row r="26" spans="1:5" ht="18" customHeight="1" thickBot="1" x14ac:dyDescent="0.4">
      <c r="A26" s="122" t="s">
        <v>78</v>
      </c>
      <c r="B26" s="123"/>
      <c r="C26" s="123"/>
      <c r="D26" s="123"/>
      <c r="E26" s="30">
        <v>4693887</v>
      </c>
    </row>
    <row r="27" spans="1:5" ht="18" customHeight="1" thickBot="1" x14ac:dyDescent="0.4">
      <c r="A27" s="26" t="s">
        <v>79</v>
      </c>
      <c r="B27" s="27">
        <v>0.05</v>
      </c>
      <c r="C27" s="113" t="s">
        <v>83</v>
      </c>
      <c r="D27" s="113"/>
      <c r="E27" s="19">
        <v>234694.35</v>
      </c>
    </row>
    <row r="28" spans="1:5" ht="18" customHeight="1" thickBot="1" x14ac:dyDescent="0.4">
      <c r="A28" s="26" t="s">
        <v>80</v>
      </c>
      <c r="B28" s="27">
        <v>0.02</v>
      </c>
      <c r="C28" s="113" t="s">
        <v>83</v>
      </c>
      <c r="D28" s="113"/>
      <c r="E28" s="19">
        <v>93877.74</v>
      </c>
    </row>
    <row r="29" spans="1:5" ht="18" customHeight="1" thickBot="1" x14ac:dyDescent="0.4">
      <c r="A29" s="26" t="s">
        <v>81</v>
      </c>
      <c r="B29" s="27">
        <v>0.04</v>
      </c>
      <c r="C29" s="113" t="s">
        <v>83</v>
      </c>
      <c r="D29" s="113"/>
      <c r="E29" s="19">
        <v>187755.48</v>
      </c>
    </row>
    <row r="30" spans="1:5" ht="18" customHeight="1" thickBot="1" x14ac:dyDescent="0.4">
      <c r="A30" s="26" t="s">
        <v>82</v>
      </c>
      <c r="B30" s="27">
        <v>0.15</v>
      </c>
      <c r="C30" s="114" t="s">
        <v>83</v>
      </c>
      <c r="D30" s="114"/>
      <c r="E30" s="33">
        <v>704083.05</v>
      </c>
    </row>
    <row r="31" spans="1:5" ht="18" customHeight="1" thickTop="1" thickBot="1" x14ac:dyDescent="0.4">
      <c r="A31" s="21"/>
      <c r="B31" s="32"/>
      <c r="C31" s="115" t="s">
        <v>84</v>
      </c>
      <c r="D31" s="116"/>
      <c r="E31" s="34">
        <v>5914297.6200000001</v>
      </c>
    </row>
    <row r="32" spans="1:5" ht="18" customHeight="1" thickTop="1" thickBot="1" x14ac:dyDescent="0.4">
      <c r="A32" s="117" t="s">
        <v>85</v>
      </c>
      <c r="B32" s="118"/>
      <c r="C32" s="118"/>
      <c r="D32" s="118"/>
      <c r="E32" s="118"/>
    </row>
    <row r="33" spans="1:5" ht="18" customHeight="1" thickBot="1" x14ac:dyDescent="0.4">
      <c r="A33" s="24" t="s">
        <v>86</v>
      </c>
      <c r="B33" s="19">
        <v>35000</v>
      </c>
      <c r="C33" s="25" t="s">
        <v>69</v>
      </c>
      <c r="D33" s="28">
        <v>22</v>
      </c>
      <c r="E33" s="19">
        <v>770000</v>
      </c>
    </row>
    <row r="34" spans="1:5" ht="18" customHeight="1" thickBot="1" x14ac:dyDescent="0.4">
      <c r="A34" s="24" t="s">
        <v>87</v>
      </c>
      <c r="B34" s="19">
        <v>85</v>
      </c>
      <c r="C34" s="25" t="s">
        <v>17</v>
      </c>
      <c r="D34" s="20">
        <v>1450</v>
      </c>
      <c r="E34" s="19">
        <v>123250</v>
      </c>
    </row>
    <row r="35" spans="1:5" ht="18" customHeight="1" thickBot="1" x14ac:dyDescent="0.4">
      <c r="A35" s="24" t="s">
        <v>88</v>
      </c>
      <c r="B35" s="19">
        <v>100</v>
      </c>
      <c r="C35" s="25" t="s">
        <v>17</v>
      </c>
      <c r="D35" s="20">
        <v>3050</v>
      </c>
      <c r="E35" s="19">
        <v>305000</v>
      </c>
    </row>
    <row r="36" spans="1:5" ht="18" customHeight="1" thickBot="1" x14ac:dyDescent="0.4">
      <c r="A36" s="31" t="s">
        <v>89</v>
      </c>
      <c r="B36" s="19">
        <v>3500</v>
      </c>
      <c r="C36" s="35" t="s">
        <v>69</v>
      </c>
      <c r="D36" s="36">
        <v>17</v>
      </c>
      <c r="E36" s="33">
        <v>59500</v>
      </c>
    </row>
    <row r="37" spans="1:5" ht="18" customHeight="1" thickTop="1" thickBot="1" x14ac:dyDescent="0.4">
      <c r="A37" s="29"/>
      <c r="B37" s="32"/>
      <c r="C37" s="106" t="s">
        <v>90</v>
      </c>
      <c r="D37" s="107"/>
      <c r="E37" s="34">
        <v>1257750</v>
      </c>
    </row>
    <row r="38" spans="1:5" ht="18" customHeight="1" thickTop="1" x14ac:dyDescent="0.35">
      <c r="A38" s="21"/>
      <c r="B38" s="22"/>
      <c r="C38" s="23"/>
      <c r="D38" s="23"/>
      <c r="E38" s="22"/>
    </row>
    <row r="39" spans="1:5" ht="18" customHeight="1" thickBot="1" x14ac:dyDescent="0.4">
      <c r="A39" s="124" t="s">
        <v>91</v>
      </c>
      <c r="B39" s="125"/>
      <c r="C39" s="125"/>
      <c r="D39" s="125"/>
      <c r="E39" s="125"/>
    </row>
    <row r="40" spans="1:5" ht="18" customHeight="1" thickBot="1" x14ac:dyDescent="0.4">
      <c r="A40" s="24" t="s">
        <v>92</v>
      </c>
      <c r="B40" s="19">
        <v>185130</v>
      </c>
      <c r="C40" s="25" t="s">
        <v>94</v>
      </c>
      <c r="D40" s="28">
        <v>3.62</v>
      </c>
      <c r="E40" s="19">
        <v>670501.25</v>
      </c>
    </row>
    <row r="41" spans="1:5" ht="18" customHeight="1" thickBot="1" x14ac:dyDescent="0.4">
      <c r="A41" s="24" t="s">
        <v>93</v>
      </c>
      <c r="B41" s="19">
        <v>130680</v>
      </c>
      <c r="C41" s="35" t="s">
        <v>94</v>
      </c>
      <c r="D41" s="37">
        <v>0</v>
      </c>
      <c r="E41" s="33">
        <v>0</v>
      </c>
    </row>
    <row r="42" spans="1:5" ht="18" customHeight="1" thickTop="1" thickBot="1" x14ac:dyDescent="0.4">
      <c r="A42" s="29"/>
      <c r="B42" s="32"/>
      <c r="C42" s="106" t="s">
        <v>95</v>
      </c>
      <c r="D42" s="107"/>
      <c r="E42" s="34">
        <v>670501.25</v>
      </c>
    </row>
    <row r="43" spans="1:5" ht="18" customHeight="1" thickTop="1" thickBot="1" x14ac:dyDescent="0.4">
      <c r="A43" s="21"/>
      <c r="B43" s="22"/>
      <c r="C43" s="23"/>
      <c r="D43" s="23"/>
      <c r="E43" s="23"/>
    </row>
    <row r="44" spans="1:5" ht="18" customHeight="1" thickBot="1" x14ac:dyDescent="0.4">
      <c r="A44" s="26" t="s">
        <v>96</v>
      </c>
      <c r="B44" s="27">
        <v>0.2</v>
      </c>
      <c r="C44" s="111" t="s">
        <v>97</v>
      </c>
      <c r="D44" s="112"/>
      <c r="E44" s="33">
        <v>1568509.77</v>
      </c>
    </row>
    <row r="45" spans="1:5" ht="18" customHeight="1" thickTop="1" thickBot="1" x14ac:dyDescent="0.4">
      <c r="A45" s="21"/>
      <c r="B45" s="22"/>
      <c r="C45" s="106" t="s">
        <v>98</v>
      </c>
      <c r="D45" s="107"/>
      <c r="E45" s="34">
        <v>9411059</v>
      </c>
    </row>
    <row r="46" spans="1:5" ht="15" thickTop="1" x14ac:dyDescent="0.35">
      <c r="A46" s="2"/>
      <c r="B46" s="1"/>
    </row>
    <row r="47" spans="1:5" x14ac:dyDescent="0.35">
      <c r="A47" s="2"/>
      <c r="B47" s="1"/>
    </row>
    <row r="48" spans="1:5" x14ac:dyDescent="0.35">
      <c r="A48" s="2"/>
      <c r="B48" s="1"/>
    </row>
    <row r="49" spans="1:2" x14ac:dyDescent="0.35">
      <c r="A49" s="2"/>
      <c r="B49" s="1"/>
    </row>
    <row r="50" spans="1:2" x14ac:dyDescent="0.35">
      <c r="A50" s="2"/>
      <c r="B50" s="1"/>
    </row>
    <row r="51" spans="1:2" x14ac:dyDescent="0.35">
      <c r="A51" s="2"/>
      <c r="B51" s="1"/>
    </row>
    <row r="52" spans="1:2" x14ac:dyDescent="0.35">
      <c r="A52" s="2"/>
      <c r="B52" s="1"/>
    </row>
    <row r="53" spans="1:2" x14ac:dyDescent="0.35">
      <c r="A53" s="2"/>
      <c r="B53" s="1"/>
    </row>
    <row r="54" spans="1:2" x14ac:dyDescent="0.35">
      <c r="A54" s="2"/>
      <c r="B54" s="1"/>
    </row>
    <row r="55" spans="1:2" x14ac:dyDescent="0.35">
      <c r="A55" s="2"/>
      <c r="B55" s="1"/>
    </row>
    <row r="56" spans="1:2" x14ac:dyDescent="0.35">
      <c r="A56" s="2"/>
      <c r="B56" s="1"/>
    </row>
    <row r="57" spans="1:2" x14ac:dyDescent="0.35">
      <c r="A57" s="2"/>
      <c r="B57" s="1"/>
    </row>
    <row r="58" spans="1:2" x14ac:dyDescent="0.35">
      <c r="A58" s="2"/>
      <c r="B58" s="1"/>
    </row>
  </sheetData>
  <mergeCells count="18">
    <mergeCell ref="C37:D37"/>
    <mergeCell ref="A39:E39"/>
    <mergeCell ref="C42:D42"/>
    <mergeCell ref="C45:D45"/>
    <mergeCell ref="A2:E2"/>
    <mergeCell ref="C44:D44"/>
    <mergeCell ref="C27:D27"/>
    <mergeCell ref="C28:D28"/>
    <mergeCell ref="C29:D29"/>
    <mergeCell ref="C30:D30"/>
    <mergeCell ref="C31:D31"/>
    <mergeCell ref="A32:E32"/>
    <mergeCell ref="A14:E14"/>
    <mergeCell ref="A3:E3"/>
    <mergeCell ref="A11:E11"/>
    <mergeCell ref="A20:E20"/>
    <mergeCell ref="A22:E22"/>
    <mergeCell ref="A26:D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"/>
  <sheetViews>
    <sheetView workbookViewId="0">
      <selection activeCell="I7" sqref="I7"/>
    </sheetView>
  </sheetViews>
  <sheetFormatPr defaultRowHeight="14.5" x14ac:dyDescent="0.35"/>
  <cols>
    <col min="1" max="1" width="12.08984375" bestFit="1" customWidth="1"/>
    <col min="2" max="2" width="14.6328125" bestFit="1" customWidth="1"/>
  </cols>
  <sheetData>
    <row r="5" spans="1:3" x14ac:dyDescent="0.35">
      <c r="A5" t="s">
        <v>124</v>
      </c>
      <c r="B5" s="126">
        <f>670000+3628200</f>
        <v>4298200</v>
      </c>
      <c r="C5" s="126"/>
    </row>
    <row r="6" spans="1:3" x14ac:dyDescent="0.35">
      <c r="A6" t="s">
        <v>125</v>
      </c>
      <c r="B6" s="126">
        <f>850000+1914500</f>
        <v>2764500</v>
      </c>
      <c r="C6" s="126"/>
    </row>
    <row r="7" spans="1:3" x14ac:dyDescent="0.35">
      <c r="A7" t="s">
        <v>126</v>
      </c>
      <c r="B7" s="126">
        <f>2107716</f>
        <v>2107716</v>
      </c>
      <c r="C7" s="126"/>
    </row>
    <row r="8" spans="1:3" x14ac:dyDescent="0.35">
      <c r="A8" t="s">
        <v>127</v>
      </c>
      <c r="B8" s="126">
        <f>'BUILD Project Cost Est'!E6+'BUILD Project Cost Est'!E41+'BUILD Project Cost Est'!E50</f>
        <v>5944205</v>
      </c>
      <c r="C8" s="126"/>
    </row>
    <row r="9" spans="1:3" x14ac:dyDescent="0.35">
      <c r="A9" t="s">
        <v>128</v>
      </c>
      <c r="B9" s="126">
        <f>SUM('BUILD Project Cost Est'!E42:E49)+'BUILD Project Cost Est'!E51</f>
        <v>369380</v>
      </c>
      <c r="C9" s="126"/>
    </row>
    <row r="10" spans="1:3" x14ac:dyDescent="0.35">
      <c r="A10" t="s">
        <v>129</v>
      </c>
      <c r="B10" s="126">
        <f>'BUILD Project Cost Est'!G39+'BUILD Project Cost Est'!G93</f>
        <v>22505715.620000001</v>
      </c>
      <c r="C10" s="126"/>
    </row>
    <row r="11" spans="1:3" x14ac:dyDescent="0.35">
      <c r="A11" t="s">
        <v>130</v>
      </c>
      <c r="B11" s="126">
        <f>'BUILD Project Cost Est'!E37+'BUILD Project Cost Est'!E94</f>
        <v>5783940.370000001</v>
      </c>
      <c r="C11" s="126"/>
    </row>
    <row r="12" spans="1:3" x14ac:dyDescent="0.35">
      <c r="B12" s="126"/>
      <c r="C12" s="126"/>
    </row>
    <row r="13" spans="1:3" x14ac:dyDescent="0.35">
      <c r="A13" t="s">
        <v>131</v>
      </c>
      <c r="B13" s="126">
        <f>SUM(B5:B12)</f>
        <v>43773656.99000001</v>
      </c>
      <c r="C13" s="126"/>
    </row>
    <row r="14" spans="1:3" x14ac:dyDescent="0.35">
      <c r="B14" s="126"/>
      <c r="C14" s="126"/>
    </row>
    <row r="15" spans="1:3" x14ac:dyDescent="0.35">
      <c r="B15" s="126"/>
      <c r="C15" s="1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DB1F0E31D2142844CE9CC425CBF1A" ma:contentTypeVersion="6" ma:contentTypeDescription="Create a new document." ma:contentTypeScope="" ma:versionID="d0d363891746abc3070b47c9442ee3ca">
  <xsd:schema xmlns:xsd="http://www.w3.org/2001/XMLSchema" xmlns:xs="http://www.w3.org/2001/XMLSchema" xmlns:p="http://schemas.microsoft.com/office/2006/metadata/properties" xmlns:ns2="352cad68-32fb-4e2a-aae3-25a9c6e5b492" xmlns:ns3="4ac35b54-d734-4161-b9ae-5a099222148a" targetNamespace="http://schemas.microsoft.com/office/2006/metadata/properties" ma:root="true" ma:fieldsID="05338b875c379f99d072b80c1552f0c4" ns2:_="" ns3:_="">
    <xsd:import namespace="352cad68-32fb-4e2a-aae3-25a9c6e5b492"/>
    <xsd:import namespace="4ac35b54-d734-4161-b9ae-5a09922214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ad68-32fb-4e2a-aae3-25a9c6e5b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35b54-d734-4161-b9ae-5a099222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C2A936-4791-4D8F-A91E-9ED852C58D7A}"/>
</file>

<file path=customXml/itemProps2.xml><?xml version="1.0" encoding="utf-8"?>
<ds:datastoreItem xmlns:ds="http://schemas.openxmlformats.org/officeDocument/2006/customXml" ds:itemID="{68B1EEBD-29EC-4DC1-B7FC-72A6B48ECCC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f842e54-bfd3-489e-a55f-a1a78f5c2d2d"/>
    <ds:schemaRef ds:uri="afb2c02b-6581-4f91-a04c-0f990254ed82"/>
    <ds:schemaRef ds:uri="77037951-9ebc-473a-90ca-f7aca487121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EC880B-4298-429F-B303-C03095D80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BUILD Project Cost Est</vt:lpstr>
      <vt:lpstr>Balls Bend</vt:lpstr>
      <vt:lpstr>Haine School</vt:lpstr>
      <vt:lpstr>Budget Info Form SF424C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Oakes</dc:creator>
  <cp:lastModifiedBy>Roberta Colosi</cp:lastModifiedBy>
  <cp:lastPrinted>2018-07-12T21:14:31Z</cp:lastPrinted>
  <dcterms:created xsi:type="dcterms:W3CDTF">2018-07-12T14:53:30Z</dcterms:created>
  <dcterms:modified xsi:type="dcterms:W3CDTF">2018-07-16T17:55:27Z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0x0101007E4DB1F0E31D2142844CE9CC425CBF1A</vt:lpwstr>
  </property>
  <property fmtid="{D5CDD505-2E9C-101B-9397-08002B2CF9AE}" pid="3" name="DeltaClient">
    <vt:lpwstr>5;#TBD - Client will be assigned|64144b9f-8390-4208-8f00-d7b723d19376</vt:lpwstr>
  </property>
  <property fmtid="{D5CDD505-2E9C-101B-9397-08002B2CF9AE}" pid="4" name="DeltaProfitCenter">
    <vt:lpwstr>161;#Funding Strategy Private|41fa11ad-78ea-453a-bf77-1c46be0b6856</vt:lpwstr>
  </property>
</Properties>
</file>